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16-Our Papers\In Preparation\Assembloids_PDage_Kiki\Figures\SFigure1\Originals\Raw_data\"/>
    </mc:Choice>
  </mc:AlternateContent>
  <xr:revisionPtr revIDLastSave="0" documentId="8_{74BF6BBD-1148-4651-92B3-BC2472AED9F0}" xr6:coauthVersionLast="47" xr6:coauthVersionMax="47" xr10:uidLastSave="{00000000-0000-0000-0000-000000000000}"/>
  <bookViews>
    <workbookView xWindow="-28920" yWindow="-120" windowWidth="29040" windowHeight="15840" tabRatio="765" activeTab="4" xr2:uid="{00000000-000D-0000-FFFF-FFFF00000000}"/>
  </bookViews>
  <sheets>
    <sheet name="RNA Extraction" sheetId="8" r:id="rId1"/>
    <sheet name="RNA to cDNA" sheetId="2" r:id="rId2"/>
    <sheet name="Experimental Setup" sheetId="1" r:id="rId3"/>
    <sheet name="qPCR Results Cq Values" sheetId="3" r:id="rId4"/>
    <sheet name="Setto1_FC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E14" i="2" s="1"/>
  <c r="H14" i="2" s="1"/>
  <c r="I14" i="2" s="1"/>
  <c r="D13" i="2"/>
  <c r="E13" i="2" s="1"/>
  <c r="H13" i="2" s="1"/>
  <c r="I13" i="2" s="1"/>
  <c r="D12" i="2"/>
  <c r="E12" i="2" s="1"/>
  <c r="H12" i="2" s="1"/>
  <c r="I12" i="2" s="1"/>
  <c r="G19" i="1" l="1"/>
  <c r="H19" i="1" s="1"/>
  <c r="G18" i="1"/>
  <c r="H18" i="1" s="1"/>
  <c r="H17" i="1"/>
  <c r="G17" i="1"/>
  <c r="D16" i="1"/>
  <c r="D22" i="1" s="1"/>
  <c r="G16" i="1" l="1"/>
  <c r="H16" i="1" s="1"/>
  <c r="X56" i="12" l="1"/>
  <c r="W56" i="12"/>
  <c r="X39" i="12"/>
  <c r="W39" i="12"/>
  <c r="P39" i="12"/>
  <c r="O39" i="12"/>
  <c r="X21" i="12"/>
  <c r="W21" i="12"/>
  <c r="P21" i="12"/>
  <c r="O21" i="12"/>
  <c r="E4" i="2" l="1"/>
  <c r="F4" i="2" s="1"/>
  <c r="E5" i="2"/>
  <c r="F5" i="2" s="1"/>
  <c r="E7" i="2"/>
  <c r="F7" i="2" s="1"/>
  <c r="E8" i="2"/>
  <c r="F8" i="2" s="1"/>
  <c r="E9" i="2"/>
  <c r="F9" i="2" s="1"/>
  <c r="D4" i="2"/>
  <c r="D5" i="2"/>
  <c r="D6" i="2"/>
  <c r="E6" i="2" s="1"/>
  <c r="F6" i="2" s="1"/>
  <c r="D7" i="2"/>
  <c r="D8" i="2"/>
  <c r="D9" i="2"/>
  <c r="D3" i="2"/>
  <c r="E3" i="2" s="1"/>
  <c r="F3" i="2" s="1"/>
  <c r="H3" i="2" l="1"/>
  <c r="I3" i="2" s="1"/>
  <c r="G3" i="2"/>
  <c r="H6" i="2"/>
  <c r="I6" i="2" s="1"/>
  <c r="G6" i="2"/>
  <c r="H8" i="2"/>
  <c r="I8" i="2" s="1"/>
  <c r="G8" i="2"/>
  <c r="H7" i="2"/>
  <c r="I7" i="2" s="1"/>
  <c r="G7" i="2"/>
  <c r="H5" i="2"/>
  <c r="I5" i="2" s="1"/>
  <c r="G5" i="2"/>
  <c r="H9" i="2"/>
  <c r="I9" i="2" s="1"/>
  <c r="G9" i="2"/>
  <c r="H4" i="2"/>
  <c r="I4" i="2" s="1"/>
  <c r="G4" i="2"/>
  <c r="X54" i="12"/>
  <c r="W54" i="12"/>
  <c r="X52" i="12"/>
  <c r="W52" i="12"/>
  <c r="X50" i="12"/>
  <c r="W50" i="12"/>
  <c r="X48" i="12"/>
  <c r="W48" i="12"/>
  <c r="X46" i="12"/>
  <c r="W46" i="12"/>
  <c r="X44" i="12"/>
  <c r="W44" i="12"/>
  <c r="X42" i="12"/>
  <c r="W42" i="12"/>
  <c r="X37" i="12"/>
  <c r="W37" i="12"/>
  <c r="X35" i="12"/>
  <c r="W35" i="12"/>
  <c r="X33" i="12"/>
  <c r="W33" i="12"/>
  <c r="X31" i="12"/>
  <c r="W31" i="12"/>
  <c r="X29" i="12"/>
  <c r="W29" i="12"/>
  <c r="X27" i="12"/>
  <c r="W27" i="12"/>
  <c r="X25" i="12"/>
  <c r="W25" i="12"/>
  <c r="P37" i="12"/>
  <c r="O37" i="12"/>
  <c r="P35" i="12"/>
  <c r="O35" i="12"/>
  <c r="P33" i="12"/>
  <c r="O33" i="12"/>
  <c r="P31" i="12"/>
  <c r="O31" i="12"/>
  <c r="P29" i="12"/>
  <c r="O29" i="12"/>
  <c r="P27" i="12"/>
  <c r="O27" i="12"/>
  <c r="P25" i="12"/>
  <c r="O25" i="12"/>
  <c r="X19" i="12"/>
  <c r="W19" i="12"/>
  <c r="X17" i="12"/>
  <c r="W17" i="12"/>
  <c r="X15" i="12"/>
  <c r="W15" i="12"/>
  <c r="X13" i="12"/>
  <c r="W13" i="12"/>
  <c r="X11" i="12"/>
  <c r="W11" i="12"/>
  <c r="X9" i="12"/>
  <c r="W9" i="12"/>
  <c r="X7" i="12"/>
  <c r="W7" i="12"/>
  <c r="P19" i="12"/>
  <c r="O19" i="12"/>
  <c r="P17" i="12"/>
  <c r="O17" i="12"/>
  <c r="P15" i="12"/>
  <c r="O15" i="12"/>
  <c r="P13" i="12"/>
  <c r="O13" i="12"/>
  <c r="P11" i="12"/>
  <c r="O11" i="12"/>
  <c r="P9" i="12"/>
  <c r="O9" i="12"/>
  <c r="P7" i="12"/>
  <c r="O7" i="12"/>
  <c r="H17" i="12"/>
  <c r="H21" i="12"/>
  <c r="G21" i="12"/>
  <c r="H19" i="12"/>
  <c r="G19" i="12"/>
  <c r="G17" i="12"/>
  <c r="H15" i="12"/>
  <c r="G15" i="12"/>
  <c r="H13" i="12"/>
  <c r="G13" i="12"/>
  <c r="H11" i="12"/>
  <c r="G11" i="12"/>
  <c r="H9" i="12"/>
  <c r="G9" i="12"/>
  <c r="H7" i="12"/>
  <c r="G7" i="12"/>
  <c r="Q25" i="12" l="1"/>
  <c r="Q27" i="12"/>
  <c r="Y25" i="12"/>
  <c r="Q7" i="12"/>
  <c r="Y9" i="12"/>
  <c r="Y27" i="12"/>
  <c r="Y7" i="12"/>
  <c r="Y29" i="12"/>
  <c r="Y44" i="12"/>
  <c r="Y52" i="12"/>
  <c r="Y35" i="12"/>
  <c r="Y54" i="12"/>
  <c r="Y37" i="12"/>
  <c r="Y46" i="12"/>
  <c r="Y48" i="12"/>
  <c r="Y56" i="12"/>
  <c r="Y31" i="12"/>
  <c r="Y39" i="12"/>
  <c r="Y50" i="12"/>
  <c r="Y42" i="12"/>
  <c r="Y33" i="12"/>
  <c r="Y17" i="12"/>
  <c r="Y19" i="12"/>
  <c r="Y13" i="12"/>
  <c r="Y15" i="12"/>
  <c r="Y11" i="12"/>
  <c r="Y21" i="12"/>
  <c r="Q39" i="12"/>
  <c r="Q21" i="12"/>
  <c r="Q17" i="12"/>
  <c r="Q19" i="12"/>
  <c r="Q31" i="12"/>
  <c r="Q11" i="12"/>
  <c r="Q15" i="12"/>
  <c r="Q13" i="12"/>
  <c r="Q35" i="12"/>
  <c r="Q29" i="12"/>
  <c r="Q33" i="12"/>
  <c r="Q37" i="12"/>
  <c r="Q9" i="12"/>
</calcChain>
</file>

<file path=xl/sharedStrings.xml><?xml version="1.0" encoding="utf-8"?>
<sst xmlns="http://schemas.openxmlformats.org/spreadsheetml/2006/main" count="713" uniqueCount="192">
  <si>
    <t>Maxima</t>
  </si>
  <si>
    <t>Maxima SYBR Green qPCR Master Mix, K0252 (Thermo Fisher Scientific)</t>
  </si>
  <si>
    <t>H2O</t>
  </si>
  <si>
    <t>Mix</t>
  </si>
  <si>
    <t>Pr -f (10uM)</t>
  </si>
  <si>
    <t>*</t>
  </si>
  <si>
    <t>Pr- r (10uM)</t>
  </si>
  <si>
    <t>Total rxn vol.</t>
  </si>
  <si>
    <t>Cycling:</t>
  </si>
  <si>
    <t>95oC</t>
  </si>
  <si>
    <t>5 min</t>
  </si>
  <si>
    <t>15 s</t>
  </si>
  <si>
    <t>30 s</t>
  </si>
  <si>
    <t>72 oC</t>
  </si>
  <si>
    <t>Melt. Curve</t>
  </si>
  <si>
    <t>Primer</t>
  </si>
  <si>
    <t>Pluripotency Test qPCR</t>
  </si>
  <si>
    <t xml:space="preserve"> cDNA **</t>
  </si>
  <si>
    <t xml:space="preserve">total rxn no. </t>
  </si>
  <si>
    <t>Well</t>
  </si>
  <si>
    <t>Well Type</t>
  </si>
  <si>
    <t>Target</t>
  </si>
  <si>
    <t>Replicate</t>
  </si>
  <si>
    <t>Cq (∆R)</t>
  </si>
  <si>
    <t>Tm Product 1 (-R'(T))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</si>
  <si>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</si>
  <si>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</si>
  <si>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</si>
  <si>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</si>
  <si>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</si>
  <si>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</si>
  <si>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</si>
  <si>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</si>
  <si>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</si>
  <si>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</si>
  <si>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</si>
  <si>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</si>
  <si>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</si>
  <si>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</si>
  <si>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</si>
  <si>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</si>
  <si>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</si>
  <si>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</si>
  <si>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</si>
  <si>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</si>
  <si>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</si>
  <si>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</si>
  <si>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</si>
  <si>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</si>
  <si>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</si>
  <si>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</si>
  <si>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</si>
  <si>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</si>
  <si>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</si>
  <si>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</si>
  <si>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</si>
  <si>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</si>
  <si>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</si>
  <si>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</si>
  <si>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</si>
  <si>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</si>
  <si>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</si>
  <si>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</si>
  <si>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</si>
  <si>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</si>
  <si>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</si>
  <si>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</si>
  <si>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</si>
  <si>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</si>
  <si>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</si>
  <si>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</si>
  <si>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</si>
  <si>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</si>
  <si>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</si>
  <si>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</si>
  <si>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</si>
  <si>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</si>
  <si>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</si>
  <si>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</si>
  <si>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</si>
  <si>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</si>
  <si>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</si>
  <si>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</si>
  <si>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</si>
  <si>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RNA</t>
  </si>
  <si>
    <t>Sample Name</t>
  </si>
  <si>
    <t>* 40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</si>
  <si>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</si>
  <si>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</si>
  <si>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</si>
  <si>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</si>
  <si>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</si>
  <si>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</si>
  <si>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</si>
  <si>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</si>
  <si>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</si>
  <si>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</si>
  <si>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</si>
  <si>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</si>
  <si>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</si>
  <si>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</si>
  <si>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</si>
  <si>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</si>
  <si>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</si>
  <si>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</si>
  <si>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</si>
  <si>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</si>
  <si>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</si>
  <si>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</si>
  <si>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</si>
  <si>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</si>
  <si>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Gene</t>
  </si>
  <si>
    <t>nanodrop</t>
  </si>
  <si>
    <t>ng/µl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</si>
  <si>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</si>
  <si>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</si>
  <si>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</si>
  <si>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</si>
  <si>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</si>
  <si>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</si>
  <si>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</si>
  <si>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</si>
  <si>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</si>
  <si>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</si>
  <si>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</si>
  <si>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</si>
  <si>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</si>
  <si>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</si>
  <si>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</si>
  <si>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</si>
  <si>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</si>
  <si>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</si>
  <si>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</si>
  <si>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</si>
  <si>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</si>
  <si>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</si>
  <si>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</si>
  <si>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</si>
  <si>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Actin</t>
  </si>
  <si>
    <t>447/448</t>
  </si>
  <si>
    <t>53oC</t>
  </si>
  <si>
    <t>RNA concentration ng/μl</t>
  </si>
  <si>
    <t>A</t>
  </si>
  <si>
    <t>B</t>
  </si>
  <si>
    <t>C</t>
  </si>
  <si>
    <t>D</t>
  </si>
  <si>
    <t>E</t>
  </si>
  <si>
    <t>F</t>
  </si>
  <si>
    <t>G</t>
  </si>
  <si>
    <t>H</t>
  </si>
  <si>
    <t>Cond</t>
  </si>
  <si>
    <t>CT</t>
  </si>
  <si>
    <t>average</t>
  </si>
  <si>
    <t>SD</t>
  </si>
  <si>
    <t>deltaCT</t>
  </si>
  <si>
    <t>BrainOrg</t>
  </si>
  <si>
    <t>HK Actin-β</t>
  </si>
  <si>
    <t>hSTROs_SR_B1_d51</t>
  </si>
  <si>
    <t>3/24/2021 11:43:27 AM</t>
  </si>
  <si>
    <t>hStrOs_RA_B1_D35</t>
  </si>
  <si>
    <t>3/24/2021 11:45:42 AM</t>
  </si>
  <si>
    <t>hStrOs_C3_B1_D49</t>
  </si>
  <si>
    <t>3/24/2021 11:46:36 AM</t>
  </si>
  <si>
    <t>hStrOs_C4_B1_D51</t>
  </si>
  <si>
    <t>3/24/2021 11:47:19 AM</t>
  </si>
  <si>
    <t>hStrOs_SR_B1_D35</t>
  </si>
  <si>
    <t>3/24/2021 11:48:22 AM</t>
  </si>
  <si>
    <t>hStrOs_C4_B1_D35</t>
  </si>
  <si>
    <t>3/24/2021 11:49:12 AM</t>
  </si>
  <si>
    <t>hStrOs_RA_B1_D51</t>
  </si>
  <si>
    <t>3/24/2021 11:50:03 AM</t>
  </si>
  <si>
    <t>Cdna ng</t>
  </si>
  <si>
    <t>Concentration of cDNA (ng/μl)</t>
  </si>
  <si>
    <t>For 2.5 ng/μl</t>
  </si>
  <si>
    <t>Dilution (μl of H2O to add)</t>
  </si>
  <si>
    <t>*2 replicates</t>
  </si>
  <si>
    <t>Unknown</t>
  </si>
  <si>
    <t>DRD1</t>
  </si>
  <si>
    <t>DRD2</t>
  </si>
  <si>
    <t>FOXP1</t>
  </si>
  <si>
    <t>FOXP2</t>
  </si>
  <si>
    <t>2379/2380</t>
  </si>
  <si>
    <t>2391/2392</t>
  </si>
  <si>
    <t>2399/2400</t>
  </si>
  <si>
    <t>2427/2428</t>
  </si>
  <si>
    <t>OTX2</t>
  </si>
  <si>
    <t>2425/2426</t>
  </si>
  <si>
    <t>** I used 10 ng in each reaction</t>
  </si>
  <si>
    <t>For 2 ng/μl (from the 2.5)</t>
  </si>
  <si>
    <t>--</t>
  </si>
  <si>
    <t>No Cq</t>
  </si>
  <si>
    <t>SYBR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</si>
</sst>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6" applyNumberFormat="0" applyAlignment="0" applyProtection="0"/>
    <xf numFmtId="0" fontId="18" fillId="7" borderId="17" applyNumberFormat="0" applyAlignment="0" applyProtection="0"/>
    <xf numFmtId="0" fontId="19" fillId="7" borderId="16" applyNumberFormat="0" applyAlignment="0" applyProtection="0"/>
    <xf numFmtId="0" fontId="20" fillId="0" borderId="18" applyNumberFormat="0" applyFill="0" applyAlignment="0" applyProtection="0"/>
    <xf numFmtId="0" fontId="21" fillId="8" borderId="19" applyNumberFormat="0" applyAlignment="0" applyProtection="0"/>
    <xf numFmtId="0" fontId="5" fillId="0" borderId="0" applyNumberFormat="0" applyFill="0" applyBorder="0" applyAlignment="0" applyProtection="0"/>
    <xf numFmtId="0" fontId="9" fillId="9" borderId="20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23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Fill="1" applyBorder="1"/>
    <xf numFmtId="0" fontId="0" fillId="0" borderId="0" xfId="0" applyFill="1"/>
    <xf numFmtId="0" fontId="6" fillId="0" borderId="0" xfId="0" applyFont="1" applyFill="1"/>
    <xf numFmtId="0" fontId="0" fillId="0" borderId="10" xfId="0" applyBorder="1"/>
    <xf numFmtId="0" fontId="0" fillId="0" borderId="0" xfId="0"/>
    <xf numFmtId="0" fontId="0" fillId="2" borderId="0" xfId="0" applyFill="1"/>
    <xf numFmtId="0" fontId="0" fillId="0" borderId="8" xfId="0" applyBorder="1"/>
    <xf numFmtId="0" fontId="4" fillId="0" borderId="0" xfId="3"/>
    <xf numFmtId="0" fontId="24" fillId="34" borderId="22" xfId="3" applyFont="1" applyFill="1" applyBorder="1"/>
    <xf numFmtId="16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/>
    <xf numFmtId="0" fontId="0" fillId="0" borderId="0" xfId="0"/>
    <xf numFmtId="0" fontId="0" fillId="2" borderId="23" xfId="0" applyFill="1" applyBorder="1"/>
    <xf numFmtId="0" fontId="0" fillId="2" borderId="11" xfId="0" applyFill="1" applyBorder="1"/>
    <xf numFmtId="0" fontId="0" fillId="35" borderId="23" xfId="0" applyFill="1" applyBorder="1"/>
    <xf numFmtId="0" fontId="0" fillId="35" borderId="11" xfId="0" applyFill="1" applyBorder="1"/>
    <xf numFmtId="0" fontId="0" fillId="36" borderId="23" xfId="0" applyFill="1" applyBorder="1"/>
    <xf numFmtId="0" fontId="0" fillId="36" borderId="11" xfId="0" applyFill="1" applyBorder="1"/>
    <xf numFmtId="0" fontId="0" fillId="37" borderId="23" xfId="0" applyFill="1" applyBorder="1"/>
    <xf numFmtId="0" fontId="0" fillId="37" borderId="11" xfId="0" applyFill="1" applyBorder="1"/>
    <xf numFmtId="0" fontId="0" fillId="38" borderId="23" xfId="0" applyFill="1" applyBorder="1"/>
    <xf numFmtId="0" fontId="0" fillId="38" borderId="11" xfId="0" applyFill="1" applyBorder="1"/>
    <xf numFmtId="0" fontId="0" fillId="39" borderId="23" xfId="0" applyFill="1" applyBorder="1"/>
    <xf numFmtId="0" fontId="0" fillId="39" borderId="11" xfId="0" applyFill="1" applyBorder="1"/>
    <xf numFmtId="0" fontId="0" fillId="2" borderId="24" xfId="0" applyFill="1" applyBorder="1"/>
    <xf numFmtId="0" fontId="0" fillId="2" borderId="12" xfId="0" applyFill="1" applyBorder="1"/>
    <xf numFmtId="0" fontId="0" fillId="35" borderId="24" xfId="0" applyFill="1" applyBorder="1"/>
    <xf numFmtId="0" fontId="0" fillId="35" borderId="12" xfId="0" applyFill="1" applyBorder="1"/>
    <xf numFmtId="0" fontId="0" fillId="36" borderId="24" xfId="0" applyFill="1" applyBorder="1"/>
    <xf numFmtId="0" fontId="0" fillId="36" borderId="12" xfId="0" applyFill="1" applyBorder="1"/>
    <xf numFmtId="0" fontId="0" fillId="37" borderId="24" xfId="0" applyFill="1" applyBorder="1"/>
    <xf numFmtId="0" fontId="0" fillId="37" borderId="12" xfId="0" applyFill="1" applyBorder="1"/>
    <xf numFmtId="0" fontId="0" fillId="38" borderId="24" xfId="0" applyFill="1" applyBorder="1"/>
    <xf numFmtId="0" fontId="0" fillId="38" borderId="12" xfId="0" applyFill="1" applyBorder="1"/>
    <xf numFmtId="0" fontId="0" fillId="39" borderId="24" xfId="0" applyFill="1" applyBorder="1"/>
    <xf numFmtId="0" fontId="0" fillId="39" borderId="12" xfId="0" applyFill="1" applyBorder="1"/>
    <xf numFmtId="0" fontId="0" fillId="2" borderId="25" xfId="0" applyFill="1" applyBorder="1"/>
    <xf numFmtId="0" fontId="0" fillId="2" borderId="26" xfId="0" applyFill="1" applyBorder="1"/>
    <xf numFmtId="0" fontId="0" fillId="35" borderId="25" xfId="0" applyFill="1" applyBorder="1"/>
    <xf numFmtId="0" fontId="0" fillId="35" borderId="26" xfId="0" applyFill="1" applyBorder="1"/>
    <xf numFmtId="0" fontId="0" fillId="36" borderId="25" xfId="0" applyFill="1" applyBorder="1"/>
    <xf numFmtId="0" fontId="0" fillId="36" borderId="26" xfId="0" applyFill="1" applyBorder="1"/>
    <xf numFmtId="0" fontId="0" fillId="37" borderId="25" xfId="0" applyFill="1" applyBorder="1"/>
    <xf numFmtId="0" fontId="0" fillId="37" borderId="26" xfId="0" applyFill="1" applyBorder="1"/>
    <xf numFmtId="0" fontId="0" fillId="38" borderId="25" xfId="0" applyFill="1" applyBorder="1"/>
    <xf numFmtId="0" fontId="0" fillId="38" borderId="26" xfId="0" applyFill="1" applyBorder="1"/>
    <xf numFmtId="0" fontId="0" fillId="39" borderId="25" xfId="0" applyFill="1" applyBorder="1"/>
    <xf numFmtId="0" fontId="0" fillId="39" borderId="26" xfId="0" applyFill="1" applyBorder="1"/>
    <xf numFmtId="0" fontId="0" fillId="2" borderId="27" xfId="0" applyFill="1" applyBorder="1"/>
    <xf numFmtId="0" fontId="0" fillId="35" borderId="27" xfId="0" applyFill="1" applyBorder="1"/>
    <xf numFmtId="0" fontId="0" fillId="0" borderId="0" xfId="0"/>
    <xf numFmtId="0" fontId="1" fillId="0" borderId="28" xfId="0" applyFont="1" applyBorder="1"/>
    <xf numFmtId="0" fontId="0" fillId="0" borderId="22" xfId="0" applyBorder="1"/>
    <xf numFmtId="0" fontId="1" fillId="0" borderId="9" xfId="0" applyFont="1" applyBorder="1"/>
    <xf numFmtId="0" fontId="1" fillId="0" borderId="24" xfId="0" applyFont="1" applyBorder="1"/>
    <xf numFmtId="0" fontId="0" fillId="0" borderId="0" xfId="0"/>
    <xf numFmtId="0" fontId="0" fillId="0" borderId="0" xfId="0"/>
    <xf numFmtId="0" fontId="1" fillId="0" borderId="10" xfId="0" applyFont="1" applyBorder="1"/>
    <xf numFmtId="0" fontId="1" fillId="0" borderId="0" xfId="0" applyFont="1" applyFill="1"/>
    <xf numFmtId="0" fontId="0" fillId="38" borderId="27" xfId="0" applyFill="1" applyBorder="1"/>
    <xf numFmtId="0" fontId="0" fillId="36" borderId="29" xfId="0" applyFill="1" applyBorder="1"/>
    <xf numFmtId="0" fontId="0" fillId="37" borderId="30" xfId="0" applyFill="1" applyBorder="1"/>
    <xf numFmtId="0" fontId="0" fillId="36" borderId="22" xfId="0" applyFill="1" applyBorder="1"/>
    <xf numFmtId="0" fontId="0" fillId="37" borderId="22" xfId="0" applyFill="1" applyBorder="1"/>
    <xf numFmtId="0" fontId="0" fillId="0" borderId="10" xfId="0" applyBorder="1" applyAlignment="1">
      <alignment wrapText="1"/>
    </xf>
    <xf numFmtId="0" fontId="0" fillId="40" borderId="24" xfId="0" applyFill="1" applyBorder="1"/>
    <xf numFmtId="0" fontId="0" fillId="40" borderId="12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9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5" borderId="0" xfId="0" applyFill="1" applyAlignment="1">
      <alignment horizontal="center" wrapText="1"/>
    </xf>
    <xf numFmtId="0" fontId="0" fillId="36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38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3" xfId="3" xr:uid="{00000000-0005-0000-0000-000025000000}"/>
    <cellStyle name="Normal 5" xfId="1" xr:uid="{00000000-0005-0000-0000-000026000000}"/>
    <cellStyle name="Note" xfId="18" builtinId="10" customBuiltin="1"/>
    <cellStyle name="Output" xfId="13" builtinId="21" customBuiltin="1"/>
    <cellStyle name="Percent 2" xfId="2" xr:uid="{00000000-0005-0000-0000-000029000000}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workbookViewId="0">
      <selection activeCell="E5" sqref="E5"/>
    </sheetView>
  </sheetViews>
  <sheetFormatPr defaultRowHeight="14.5" x14ac:dyDescent="0.35"/>
  <cols>
    <col min="1" max="1" width="3" bestFit="1" customWidth="1"/>
    <col min="2" max="2" width="26.81640625" bestFit="1" customWidth="1"/>
    <col min="3" max="3" width="10.7265625" bestFit="1" customWidth="1"/>
    <col min="4" max="4" width="19.54296875" bestFit="1" customWidth="1"/>
    <col min="5" max="5" width="19.54296875" customWidth="1"/>
    <col min="6" max="6" width="13.26953125" customWidth="1"/>
    <col min="7" max="8" width="10.26953125" bestFit="1" customWidth="1"/>
    <col min="9" max="10" width="7.54296875" bestFit="1" customWidth="1"/>
    <col min="11" max="11" width="13.1796875" bestFit="1" customWidth="1"/>
  </cols>
  <sheetData>
    <row r="1" spans="1:11" x14ac:dyDescent="0.35">
      <c r="A1" s="38" t="s">
        <v>73</v>
      </c>
      <c r="B1" s="38" t="s">
        <v>74</v>
      </c>
      <c r="C1" s="38" t="s">
        <v>75</v>
      </c>
      <c r="D1" s="38" t="s">
        <v>76</v>
      </c>
      <c r="E1" s="38" t="s">
        <v>77</v>
      </c>
      <c r="F1" s="38" t="s">
        <v>78</v>
      </c>
      <c r="G1" s="38" t="s">
        <v>79</v>
      </c>
      <c r="H1" s="38" t="s">
        <v>80</v>
      </c>
      <c r="I1" s="38" t="s">
        <v>81</v>
      </c>
      <c r="J1" s="38" t="s">
        <v>82</v>
      </c>
      <c r="K1" s="38" t="s">
        <v>83</v>
      </c>
    </row>
    <row r="2" spans="1:11" x14ac:dyDescent="0.35">
      <c r="A2" s="85">
        <v>1</v>
      </c>
      <c r="B2" s="85" t="s">
        <v>157</v>
      </c>
      <c r="C2" s="85" t="s">
        <v>112</v>
      </c>
      <c r="D2" s="85" t="s">
        <v>158</v>
      </c>
      <c r="E2" s="85">
        <v>28</v>
      </c>
      <c r="F2" s="85" t="s">
        <v>113</v>
      </c>
      <c r="G2" s="85">
        <v>0.7</v>
      </c>
      <c r="H2" s="85">
        <v>0.36399999999999999</v>
      </c>
      <c r="I2" s="85">
        <v>1.92</v>
      </c>
      <c r="J2" s="85">
        <v>0.92</v>
      </c>
      <c r="K2" s="85" t="s">
        <v>84</v>
      </c>
    </row>
    <row r="3" spans="1:11" x14ac:dyDescent="0.35">
      <c r="A3" s="85">
        <v>3</v>
      </c>
      <c r="B3" s="85" t="s">
        <v>159</v>
      </c>
      <c r="C3" s="85" t="s">
        <v>112</v>
      </c>
      <c r="D3" s="85" t="s">
        <v>160</v>
      </c>
      <c r="E3" s="85">
        <v>24.3</v>
      </c>
      <c r="F3" s="85" t="s">
        <v>113</v>
      </c>
      <c r="G3" s="85">
        <v>0.60599999999999998</v>
      </c>
      <c r="H3" s="85">
        <v>0.30299999999999999</v>
      </c>
      <c r="I3" s="85">
        <v>2</v>
      </c>
      <c r="J3" s="85">
        <v>1.45</v>
      </c>
      <c r="K3" s="85" t="s">
        <v>84</v>
      </c>
    </row>
    <row r="4" spans="1:11" x14ac:dyDescent="0.35">
      <c r="A4" s="85">
        <v>4</v>
      </c>
      <c r="B4" s="85" t="s">
        <v>161</v>
      </c>
      <c r="C4" s="85" t="s">
        <v>112</v>
      </c>
      <c r="D4" s="85" t="s">
        <v>162</v>
      </c>
      <c r="E4" s="85">
        <v>12.5</v>
      </c>
      <c r="F4" s="85" t="s">
        <v>113</v>
      </c>
      <c r="G4" s="85">
        <v>0.312</v>
      </c>
      <c r="H4" s="85">
        <v>0.16400000000000001</v>
      </c>
      <c r="I4" s="85">
        <v>1.9</v>
      </c>
      <c r="J4" s="85">
        <v>0.09</v>
      </c>
      <c r="K4" s="85" t="s">
        <v>84</v>
      </c>
    </row>
    <row r="5" spans="1:11" x14ac:dyDescent="0.35">
      <c r="A5" s="85">
        <v>5</v>
      </c>
      <c r="B5" s="85" t="s">
        <v>163</v>
      </c>
      <c r="C5" s="85" t="s">
        <v>112</v>
      </c>
      <c r="D5" s="85" t="s">
        <v>164</v>
      </c>
      <c r="E5" s="85">
        <v>14.1</v>
      </c>
      <c r="F5" s="85" t="s">
        <v>113</v>
      </c>
      <c r="G5" s="85">
        <v>0.35299999999999998</v>
      </c>
      <c r="H5" s="85">
        <v>0.2</v>
      </c>
      <c r="I5" s="85">
        <v>1.76</v>
      </c>
      <c r="J5" s="85">
        <v>0.77</v>
      </c>
      <c r="K5" s="85" t="s">
        <v>84</v>
      </c>
    </row>
    <row r="6" spans="1:11" x14ac:dyDescent="0.35">
      <c r="A6" s="85">
        <v>6</v>
      </c>
      <c r="B6" s="85" t="s">
        <v>165</v>
      </c>
      <c r="C6" s="85" t="s">
        <v>112</v>
      </c>
      <c r="D6" s="85" t="s">
        <v>166</v>
      </c>
      <c r="E6" s="85">
        <v>12.8</v>
      </c>
      <c r="F6" s="85" t="s">
        <v>113</v>
      </c>
      <c r="G6" s="85">
        <v>0.31900000000000001</v>
      </c>
      <c r="H6" s="85">
        <v>0.16900000000000001</v>
      </c>
      <c r="I6" s="85">
        <v>1.89</v>
      </c>
      <c r="J6" s="85">
        <v>0.42</v>
      </c>
      <c r="K6" s="85" t="s">
        <v>84</v>
      </c>
    </row>
    <row r="7" spans="1:11" x14ac:dyDescent="0.35">
      <c r="A7" s="85">
        <v>7</v>
      </c>
      <c r="B7" s="85" t="s">
        <v>167</v>
      </c>
      <c r="C7" s="85" t="s">
        <v>112</v>
      </c>
      <c r="D7" s="85" t="s">
        <v>168</v>
      </c>
      <c r="E7" s="85">
        <v>6.2</v>
      </c>
      <c r="F7" s="85" t="s">
        <v>113</v>
      </c>
      <c r="G7" s="85">
        <v>0.154</v>
      </c>
      <c r="H7" s="85">
        <v>7.9000000000000001E-2</v>
      </c>
      <c r="I7" s="85">
        <v>1.94</v>
      </c>
      <c r="J7" s="85">
        <v>0.69</v>
      </c>
      <c r="K7" s="85" t="s">
        <v>84</v>
      </c>
    </row>
    <row r="8" spans="1:11" x14ac:dyDescent="0.35">
      <c r="A8" s="85">
        <v>8</v>
      </c>
      <c r="B8" s="85" t="s">
        <v>169</v>
      </c>
      <c r="C8" s="85" t="s">
        <v>112</v>
      </c>
      <c r="D8" s="85" t="s">
        <v>170</v>
      </c>
      <c r="E8" s="85">
        <v>39</v>
      </c>
      <c r="F8" s="85" t="s">
        <v>113</v>
      </c>
      <c r="G8" s="85">
        <v>0.97499999999999998</v>
      </c>
      <c r="H8" s="85">
        <v>0.50800000000000001</v>
      </c>
      <c r="I8" s="85">
        <v>1.92</v>
      </c>
      <c r="J8" s="85">
        <v>0.46</v>
      </c>
      <c r="K8" s="85" t="s">
        <v>84</v>
      </c>
    </row>
    <row r="31" spans="1:11" s="34" customFormat="1" x14ac:dyDescent="0.35">
      <c r="A31"/>
      <c r="B31"/>
      <c r="C31"/>
      <c r="D31"/>
      <c r="E31"/>
      <c r="F31"/>
      <c r="G31"/>
      <c r="H31"/>
      <c r="I31"/>
      <c r="J31"/>
      <c r="K31"/>
    </row>
    <row r="33" spans="1:11" s="34" customFormat="1" x14ac:dyDescent="0.35">
      <c r="A33"/>
      <c r="B33"/>
      <c r="C33"/>
      <c r="D33"/>
      <c r="E33"/>
      <c r="F33"/>
      <c r="G33"/>
      <c r="H33"/>
      <c r="I33"/>
      <c r="J33"/>
      <c r="K33"/>
    </row>
    <row r="34" spans="1:11" s="34" customFormat="1" x14ac:dyDescent="0.35">
      <c r="A34"/>
      <c r="B34"/>
      <c r="C34"/>
      <c r="D34"/>
      <c r="E34"/>
      <c r="F34"/>
      <c r="G34"/>
      <c r="H34"/>
      <c r="I34"/>
      <c r="J34"/>
      <c r="K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B2" sqref="B2:I14"/>
    </sheetView>
  </sheetViews>
  <sheetFormatPr defaultRowHeight="14.5" x14ac:dyDescent="0.35"/>
  <cols>
    <col min="1" max="1" width="3" bestFit="1" customWidth="1"/>
    <col min="2" max="2" width="20.7265625" customWidth="1"/>
    <col min="3" max="3" width="17.1796875" customWidth="1"/>
    <col min="4" max="4" width="9.54296875" customWidth="1"/>
    <col min="5" max="5" width="15.453125" customWidth="1"/>
    <col min="6" max="6" width="11.7265625" customWidth="1"/>
    <col min="7" max="7" width="12" customWidth="1"/>
    <col min="8" max="8" width="12.26953125" customWidth="1"/>
    <col min="9" max="9" width="14.7265625" customWidth="1"/>
    <col min="10" max="10" width="5" bestFit="1" customWidth="1"/>
    <col min="11" max="11" width="4.81640625" bestFit="1" customWidth="1"/>
    <col min="12" max="12" width="6" bestFit="1" customWidth="1"/>
  </cols>
  <sheetData>
    <row r="1" spans="1:9" x14ac:dyDescent="0.35">
      <c r="A1" s="34"/>
      <c r="B1" s="34"/>
      <c r="C1" s="34"/>
      <c r="D1" s="34"/>
      <c r="E1" s="34"/>
      <c r="F1" s="34"/>
      <c r="G1" s="34"/>
      <c r="H1" s="34"/>
      <c r="I1" s="34"/>
    </row>
    <row r="2" spans="1:9" ht="43.5" x14ac:dyDescent="0.35">
      <c r="A2" s="24"/>
      <c r="B2" s="36" t="s">
        <v>85</v>
      </c>
      <c r="C2" s="99" t="s">
        <v>141</v>
      </c>
      <c r="D2" s="33" t="s">
        <v>171</v>
      </c>
      <c r="E2" s="99" t="s">
        <v>172</v>
      </c>
      <c r="F2" s="33" t="s">
        <v>173</v>
      </c>
      <c r="G2" s="99" t="s">
        <v>174</v>
      </c>
      <c r="H2" s="99" t="s">
        <v>188</v>
      </c>
      <c r="I2" s="99" t="s">
        <v>174</v>
      </c>
    </row>
    <row r="3" spans="1:9" x14ac:dyDescent="0.35">
      <c r="A3" s="46">
        <v>1</v>
      </c>
      <c r="B3" s="85" t="s">
        <v>159</v>
      </c>
      <c r="C3" s="85">
        <v>24.3</v>
      </c>
      <c r="D3" s="34">
        <f>9*C3</f>
        <v>218.70000000000002</v>
      </c>
      <c r="E3" s="34">
        <f>D3/20</f>
        <v>10.935</v>
      </c>
      <c r="F3" s="34">
        <f>E3*20/2.5</f>
        <v>87.48</v>
      </c>
      <c r="G3" s="34">
        <f>F3-20</f>
        <v>67.48</v>
      </c>
      <c r="H3" s="34">
        <f>2.5*F3/2</f>
        <v>109.35000000000001</v>
      </c>
      <c r="I3" s="34">
        <f>H3-F3</f>
        <v>21.870000000000005</v>
      </c>
    </row>
    <row r="4" spans="1:9" x14ac:dyDescent="0.35">
      <c r="A4" s="37">
        <v>2</v>
      </c>
      <c r="B4" s="85" t="s">
        <v>165</v>
      </c>
      <c r="C4" s="85">
        <v>12.8</v>
      </c>
      <c r="D4" s="85">
        <f t="shared" ref="D4:D9" si="0">9*C4</f>
        <v>115.2</v>
      </c>
      <c r="E4" s="85">
        <f t="shared" ref="E4:E9" si="1">D4/20</f>
        <v>5.76</v>
      </c>
      <c r="F4" s="85">
        <f t="shared" ref="F4:F9" si="2">E4*20/2.5</f>
        <v>46.08</v>
      </c>
      <c r="G4" s="85">
        <f t="shared" ref="G4:G9" si="3">F4-20</f>
        <v>26.08</v>
      </c>
      <c r="H4" s="91">
        <f t="shared" ref="H4:H9" si="4">2.5*F4/2</f>
        <v>57.599999999999994</v>
      </c>
      <c r="I4" s="91">
        <f t="shared" ref="I4:I9" si="5">H4-F4</f>
        <v>11.519999999999996</v>
      </c>
    </row>
    <row r="5" spans="1:9" x14ac:dyDescent="0.35">
      <c r="A5" s="46">
        <v>3</v>
      </c>
      <c r="B5" s="85" t="s">
        <v>167</v>
      </c>
      <c r="C5" s="85">
        <v>6.2</v>
      </c>
      <c r="D5" s="85">
        <f t="shared" si="0"/>
        <v>55.800000000000004</v>
      </c>
      <c r="E5" s="85">
        <f t="shared" si="1"/>
        <v>2.79</v>
      </c>
      <c r="F5" s="85">
        <f t="shared" si="2"/>
        <v>22.32</v>
      </c>
      <c r="G5" s="85">
        <f t="shared" si="3"/>
        <v>2.3200000000000003</v>
      </c>
      <c r="H5" s="91">
        <f t="shared" si="4"/>
        <v>27.9</v>
      </c>
      <c r="I5" s="91">
        <f t="shared" si="5"/>
        <v>5.5799999999999983</v>
      </c>
    </row>
    <row r="6" spans="1:9" x14ac:dyDescent="0.35">
      <c r="A6" s="46">
        <v>4</v>
      </c>
      <c r="B6" s="85" t="s">
        <v>169</v>
      </c>
      <c r="C6" s="85">
        <v>39</v>
      </c>
      <c r="D6" s="85">
        <f t="shared" si="0"/>
        <v>351</v>
      </c>
      <c r="E6" s="85">
        <f t="shared" si="1"/>
        <v>17.55</v>
      </c>
      <c r="F6" s="85">
        <f t="shared" si="2"/>
        <v>140.4</v>
      </c>
      <c r="G6" s="85">
        <f t="shared" si="3"/>
        <v>120.4</v>
      </c>
      <c r="H6" s="91">
        <f t="shared" si="4"/>
        <v>175.5</v>
      </c>
      <c r="I6" s="91">
        <f t="shared" si="5"/>
        <v>35.099999999999994</v>
      </c>
    </row>
    <row r="7" spans="1:9" x14ac:dyDescent="0.35">
      <c r="A7" s="46">
        <v>5</v>
      </c>
      <c r="B7" s="85" t="s">
        <v>157</v>
      </c>
      <c r="C7" s="85">
        <v>28</v>
      </c>
      <c r="D7" s="85">
        <f t="shared" si="0"/>
        <v>252</v>
      </c>
      <c r="E7" s="85">
        <f t="shared" si="1"/>
        <v>12.6</v>
      </c>
      <c r="F7" s="85">
        <f t="shared" si="2"/>
        <v>100.8</v>
      </c>
      <c r="G7" s="85">
        <f t="shared" si="3"/>
        <v>80.8</v>
      </c>
      <c r="H7" s="91">
        <f t="shared" si="4"/>
        <v>126</v>
      </c>
      <c r="I7" s="91">
        <f t="shared" si="5"/>
        <v>25.200000000000003</v>
      </c>
    </row>
    <row r="8" spans="1:9" x14ac:dyDescent="0.35">
      <c r="A8" s="46">
        <v>6</v>
      </c>
      <c r="B8" s="85" t="s">
        <v>163</v>
      </c>
      <c r="C8" s="85">
        <v>14.1</v>
      </c>
      <c r="D8" s="85">
        <f t="shared" si="0"/>
        <v>126.89999999999999</v>
      </c>
      <c r="E8" s="85">
        <f t="shared" si="1"/>
        <v>6.3449999999999998</v>
      </c>
      <c r="F8" s="85">
        <f t="shared" si="2"/>
        <v>50.76</v>
      </c>
      <c r="G8" s="85">
        <f t="shared" si="3"/>
        <v>30.759999999999998</v>
      </c>
      <c r="H8" s="91">
        <f t="shared" si="4"/>
        <v>63.449999999999996</v>
      </c>
      <c r="I8" s="91">
        <f t="shared" si="5"/>
        <v>12.689999999999998</v>
      </c>
    </row>
    <row r="9" spans="1:9" x14ac:dyDescent="0.35">
      <c r="A9" s="24">
        <v>7</v>
      </c>
      <c r="B9" s="85" t="s">
        <v>161</v>
      </c>
      <c r="C9" s="85">
        <v>12.5</v>
      </c>
      <c r="D9" s="85">
        <f t="shared" si="0"/>
        <v>112.5</v>
      </c>
      <c r="E9" s="85">
        <f t="shared" si="1"/>
        <v>5.625</v>
      </c>
      <c r="F9" s="85">
        <f t="shared" si="2"/>
        <v>45</v>
      </c>
      <c r="G9" s="85">
        <f t="shared" si="3"/>
        <v>25</v>
      </c>
      <c r="H9" s="91">
        <f t="shared" si="4"/>
        <v>56.25</v>
      </c>
      <c r="I9" s="91">
        <f t="shared" si="5"/>
        <v>11.25</v>
      </c>
    </row>
    <row r="10" spans="1:9" x14ac:dyDescent="0.35">
      <c r="A10" s="24"/>
      <c r="B10" s="24"/>
      <c r="C10" s="24"/>
      <c r="D10" s="34"/>
      <c r="E10" s="34"/>
      <c r="F10" s="34"/>
      <c r="G10" s="34"/>
      <c r="H10" s="34"/>
      <c r="I10" s="34"/>
    </row>
    <row r="11" spans="1:9" x14ac:dyDescent="0.35">
      <c r="A11" s="24"/>
      <c r="B11" s="24"/>
      <c r="C11" s="24"/>
      <c r="D11" s="34"/>
      <c r="E11" s="34"/>
      <c r="F11" s="34"/>
      <c r="G11" s="34"/>
      <c r="H11" s="34"/>
      <c r="I11" s="34"/>
    </row>
    <row r="12" spans="1:9" x14ac:dyDescent="0.35">
      <c r="A12" s="24"/>
      <c r="B12" s="91" t="s">
        <v>167</v>
      </c>
      <c r="C12" s="91">
        <v>6.2</v>
      </c>
      <c r="D12" s="34">
        <f>7*C12</f>
        <v>43.4</v>
      </c>
      <c r="E12" s="34">
        <f>D12/20</f>
        <v>2.17</v>
      </c>
      <c r="F12" s="34"/>
      <c r="G12" s="34"/>
      <c r="H12" s="34">
        <f>E12*20/2</f>
        <v>21.7</v>
      </c>
      <c r="I12" s="34">
        <f>H12-20</f>
        <v>1.6999999999999993</v>
      </c>
    </row>
    <row r="13" spans="1:9" x14ac:dyDescent="0.35">
      <c r="A13" s="24"/>
      <c r="B13" s="91" t="s">
        <v>163</v>
      </c>
      <c r="C13" s="91">
        <v>14.1</v>
      </c>
      <c r="D13" s="91">
        <f>9*C13</f>
        <v>126.89999999999999</v>
      </c>
      <c r="E13" s="91">
        <f t="shared" ref="E13:E14" si="6">D13/20</f>
        <v>6.3449999999999998</v>
      </c>
      <c r="F13" s="34"/>
      <c r="G13" s="34"/>
      <c r="H13" s="91">
        <f t="shared" ref="H13:H14" si="7">E13*20/2</f>
        <v>63.449999999999996</v>
      </c>
      <c r="I13" s="91">
        <f t="shared" ref="I13:I14" si="8">H13-20</f>
        <v>43.449999999999996</v>
      </c>
    </row>
    <row r="14" spans="1:9" x14ac:dyDescent="0.35">
      <c r="A14" s="24"/>
      <c r="B14" s="91" t="s">
        <v>161</v>
      </c>
      <c r="C14" s="91">
        <v>12.5</v>
      </c>
      <c r="D14" s="91">
        <f>6*C14</f>
        <v>75</v>
      </c>
      <c r="E14" s="91">
        <f t="shared" si="6"/>
        <v>3.75</v>
      </c>
      <c r="F14" s="34"/>
      <c r="G14" s="34"/>
      <c r="H14" s="91">
        <f t="shared" si="7"/>
        <v>37.5</v>
      </c>
      <c r="I14" s="91">
        <f t="shared" si="8"/>
        <v>17.5</v>
      </c>
    </row>
    <row r="15" spans="1:9" x14ac:dyDescent="0.35">
      <c r="A15" s="24"/>
      <c r="B15" s="24"/>
      <c r="C15" s="24"/>
      <c r="D15" s="34"/>
      <c r="E15" s="34"/>
      <c r="F15" s="34"/>
      <c r="G15" s="34"/>
      <c r="H15" s="34"/>
      <c r="I15" s="34"/>
    </row>
    <row r="16" spans="1:9" x14ac:dyDescent="0.35">
      <c r="A16" s="24"/>
      <c r="B16" s="24"/>
      <c r="C16" s="24"/>
      <c r="D16" s="34"/>
      <c r="E16" s="34"/>
      <c r="F16" s="34"/>
      <c r="G16" s="34"/>
      <c r="H16" s="34"/>
      <c r="I16" s="34"/>
    </row>
    <row r="17" spans="1:3" x14ac:dyDescent="0.35">
      <c r="A17" s="24"/>
      <c r="B17" s="24"/>
      <c r="C17" s="24"/>
    </row>
    <row r="18" spans="1:3" x14ac:dyDescent="0.35">
      <c r="A18" s="24"/>
      <c r="B18" s="24"/>
      <c r="C18" s="24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5"/>
  <sheetViews>
    <sheetView zoomScaleNormal="100" workbookViewId="0">
      <selection activeCell="F38" sqref="F38"/>
    </sheetView>
  </sheetViews>
  <sheetFormatPr defaultRowHeight="14.5" x14ac:dyDescent="0.35"/>
  <cols>
    <col min="1" max="1" width="25.453125" customWidth="1"/>
    <col min="5" max="5" width="11.81640625" customWidth="1"/>
    <col min="10" max="10" width="12.54296875" customWidth="1"/>
    <col min="12" max="12" width="10.54296875" customWidth="1"/>
    <col min="13" max="13" width="10" customWidth="1"/>
    <col min="14" max="14" width="9" customWidth="1"/>
    <col min="15" max="15" width="14" customWidth="1"/>
    <col min="16" max="16" width="21.81640625" customWidth="1"/>
    <col min="17" max="17" width="16.54296875" customWidth="1"/>
  </cols>
  <sheetData>
    <row r="1" spans="1:17" ht="21" x14ac:dyDescent="0.5">
      <c r="A1" s="29" t="s">
        <v>16</v>
      </c>
      <c r="B1" s="26"/>
      <c r="H1" s="26"/>
      <c r="I1" s="24"/>
      <c r="J1" s="24"/>
      <c r="K1" s="24"/>
      <c r="L1" s="24"/>
      <c r="M1" s="24"/>
      <c r="N1" s="26"/>
    </row>
    <row r="2" spans="1:17" x14ac:dyDescent="0.35">
      <c r="A2" s="17"/>
      <c r="B2" s="46"/>
      <c r="C2" s="108" t="s">
        <v>138</v>
      </c>
      <c r="D2" s="108"/>
      <c r="E2" s="109" t="s">
        <v>177</v>
      </c>
      <c r="F2" s="109"/>
      <c r="G2" s="110" t="s">
        <v>178</v>
      </c>
      <c r="H2" s="110"/>
      <c r="I2" s="111" t="s">
        <v>179</v>
      </c>
      <c r="J2" s="111"/>
      <c r="K2" s="112" t="s">
        <v>180</v>
      </c>
      <c r="L2" s="112"/>
      <c r="M2" s="107" t="s">
        <v>185</v>
      </c>
      <c r="N2" s="107"/>
    </row>
    <row r="3" spans="1:17" ht="15" thickBot="1" x14ac:dyDescent="0.4">
      <c r="A3" s="24"/>
      <c r="B3" s="46"/>
      <c r="C3" s="46">
        <v>1</v>
      </c>
      <c r="D3" s="46">
        <v>2</v>
      </c>
      <c r="E3" s="46">
        <v>3</v>
      </c>
      <c r="F3" s="46">
        <v>4</v>
      </c>
      <c r="G3" s="46">
        <v>5</v>
      </c>
      <c r="H3" s="46">
        <v>6</v>
      </c>
      <c r="I3" s="46">
        <v>7</v>
      </c>
      <c r="J3" s="46">
        <v>8</v>
      </c>
      <c r="K3" s="46">
        <v>9</v>
      </c>
      <c r="L3" s="46">
        <v>10</v>
      </c>
      <c r="M3" s="46">
        <v>11</v>
      </c>
      <c r="N3" s="46">
        <v>12</v>
      </c>
    </row>
    <row r="4" spans="1:17" x14ac:dyDescent="0.35">
      <c r="A4" s="33" t="s">
        <v>159</v>
      </c>
      <c r="B4" s="46" t="s">
        <v>142</v>
      </c>
      <c r="C4" s="47"/>
      <c r="D4" s="48"/>
      <c r="E4" s="49"/>
      <c r="F4" s="50"/>
      <c r="G4" s="51"/>
      <c r="H4" s="52"/>
      <c r="I4" s="53"/>
      <c r="J4" s="54"/>
      <c r="K4" s="55"/>
      <c r="L4" s="56"/>
      <c r="M4" s="57"/>
      <c r="N4" s="58"/>
    </row>
    <row r="5" spans="1:17" x14ac:dyDescent="0.35">
      <c r="A5" s="33" t="s">
        <v>165</v>
      </c>
      <c r="B5" s="46" t="s">
        <v>143</v>
      </c>
      <c r="C5" s="59"/>
      <c r="D5" s="60"/>
      <c r="E5" s="61"/>
      <c r="F5" s="62"/>
      <c r="G5" s="63"/>
      <c r="H5" s="64"/>
      <c r="I5" s="65"/>
      <c r="J5" s="66"/>
      <c r="K5" s="67"/>
      <c r="L5" s="68"/>
      <c r="M5" s="69"/>
      <c r="N5" s="70"/>
    </row>
    <row r="6" spans="1:17" x14ac:dyDescent="0.35">
      <c r="A6" s="33" t="s">
        <v>167</v>
      </c>
      <c r="B6" s="46" t="s">
        <v>144</v>
      </c>
      <c r="C6" s="59"/>
      <c r="D6" s="60"/>
      <c r="E6" s="61"/>
      <c r="F6" s="62"/>
      <c r="G6" s="63"/>
      <c r="H6" s="64"/>
      <c r="I6" s="65"/>
      <c r="J6" s="66"/>
      <c r="K6" s="67"/>
      <c r="L6" s="68"/>
      <c r="M6" s="100"/>
      <c r="N6" s="101"/>
    </row>
    <row r="7" spans="1:17" x14ac:dyDescent="0.35">
      <c r="A7" s="33" t="s">
        <v>169</v>
      </c>
      <c r="B7" s="46" t="s">
        <v>145</v>
      </c>
      <c r="C7" s="59"/>
      <c r="D7" s="60"/>
      <c r="E7" s="61"/>
      <c r="F7" s="62"/>
      <c r="G7" s="63"/>
      <c r="H7" s="64"/>
      <c r="I7" s="65"/>
      <c r="J7" s="66"/>
      <c r="K7" s="67"/>
      <c r="L7" s="68"/>
      <c r="M7" s="69"/>
      <c r="N7" s="70"/>
    </row>
    <row r="8" spans="1:17" x14ac:dyDescent="0.35">
      <c r="A8" s="33" t="s">
        <v>157</v>
      </c>
      <c r="B8" s="46" t="s">
        <v>146</v>
      </c>
      <c r="C8" s="59"/>
      <c r="D8" s="60"/>
      <c r="E8" s="61"/>
      <c r="F8" s="62"/>
      <c r="G8" s="63"/>
      <c r="H8" s="64"/>
      <c r="I8" s="65"/>
      <c r="J8" s="66"/>
      <c r="K8" s="67"/>
      <c r="L8" s="68"/>
      <c r="M8" s="69"/>
      <c r="N8" s="70"/>
    </row>
    <row r="9" spans="1:17" x14ac:dyDescent="0.35">
      <c r="A9" s="33" t="s">
        <v>163</v>
      </c>
      <c r="B9" s="46" t="s">
        <v>147</v>
      </c>
      <c r="C9" s="59"/>
      <c r="D9" s="60"/>
      <c r="E9" s="61"/>
      <c r="F9" s="62"/>
      <c r="G9" s="63"/>
      <c r="H9" s="64"/>
      <c r="I9" s="65"/>
      <c r="J9" s="66"/>
      <c r="K9" s="67"/>
      <c r="L9" s="68"/>
      <c r="M9" s="69"/>
      <c r="N9" s="70"/>
    </row>
    <row r="10" spans="1:17" x14ac:dyDescent="0.35">
      <c r="A10" s="33" t="s">
        <v>161</v>
      </c>
      <c r="B10" s="46" t="s">
        <v>148</v>
      </c>
      <c r="C10" s="59"/>
      <c r="D10" s="60"/>
      <c r="E10" s="61"/>
      <c r="F10" s="62"/>
      <c r="G10" s="63"/>
      <c r="H10" s="64"/>
      <c r="I10" s="65"/>
      <c r="J10" s="66"/>
      <c r="K10" s="67"/>
      <c r="L10" s="68"/>
      <c r="M10" s="69"/>
      <c r="N10" s="70"/>
      <c r="Q10" s="8"/>
    </row>
    <row r="11" spans="1:17" ht="15" thickBot="1" x14ac:dyDescent="0.4">
      <c r="A11" s="33" t="s">
        <v>155</v>
      </c>
      <c r="B11" s="46" t="s">
        <v>149</v>
      </c>
      <c r="C11" s="71"/>
      <c r="D11" s="72"/>
      <c r="E11" s="73"/>
      <c r="F11" s="74"/>
      <c r="G11" s="75"/>
      <c r="H11" s="76"/>
      <c r="I11" s="77"/>
      <c r="J11" s="78"/>
      <c r="K11" s="79"/>
      <c r="L11" s="80"/>
      <c r="M11" s="81"/>
      <c r="N11" s="82"/>
      <c r="Q11" s="22"/>
    </row>
    <row r="12" spans="1:17" x14ac:dyDescent="0.35">
      <c r="A12" s="25"/>
      <c r="B12" s="25"/>
      <c r="C12" s="2"/>
      <c r="D12" s="2"/>
      <c r="E12" s="2"/>
      <c r="F12" s="2"/>
      <c r="G12" s="2"/>
      <c r="H12" s="2"/>
      <c r="I12" s="2"/>
      <c r="J12" s="11"/>
      <c r="K12" s="2"/>
      <c r="L12" s="2"/>
      <c r="M12" s="2"/>
    </row>
    <row r="13" spans="1:17" x14ac:dyDescent="0.35">
      <c r="A13" s="2"/>
      <c r="L13" s="2"/>
      <c r="M13" s="2"/>
    </row>
    <row r="14" spans="1:17" x14ac:dyDescent="0.35">
      <c r="B14" s="5" t="s">
        <v>0</v>
      </c>
      <c r="C14" s="2"/>
      <c r="D14" s="3" t="s">
        <v>1</v>
      </c>
      <c r="E14" s="2"/>
      <c r="F14" s="2"/>
      <c r="G14" s="2"/>
      <c r="H14" s="2"/>
      <c r="I14" s="2"/>
      <c r="J14" s="5"/>
      <c r="K14" s="30"/>
      <c r="L14" s="41"/>
      <c r="M14" s="30"/>
    </row>
    <row r="15" spans="1:17" x14ac:dyDescent="0.35">
      <c r="B15" s="2"/>
      <c r="C15" s="2"/>
      <c r="D15" s="20"/>
      <c r="E15" s="2"/>
      <c r="F15" s="2"/>
      <c r="G15" s="18"/>
      <c r="H15" s="2" t="s">
        <v>175</v>
      </c>
      <c r="I15" s="2"/>
      <c r="J15" s="2"/>
      <c r="K15" s="2"/>
      <c r="L15" s="30"/>
      <c r="M15" s="40"/>
    </row>
    <row r="16" spans="1:17" x14ac:dyDescent="0.35">
      <c r="B16" s="91" t="s">
        <v>2</v>
      </c>
      <c r="C16" s="2"/>
      <c r="D16" s="20">
        <f>20-(D17+D18+D19+D20)</f>
        <v>3.8000000000000007</v>
      </c>
      <c r="E16" s="2"/>
      <c r="F16" s="2"/>
      <c r="G16" s="19">
        <f>D16*9</f>
        <v>34.200000000000003</v>
      </c>
      <c r="H16" s="2">
        <f>G16*2</f>
        <v>68.400000000000006</v>
      </c>
      <c r="I16" s="2"/>
      <c r="J16" s="91"/>
      <c r="K16" s="2"/>
      <c r="L16" s="30"/>
      <c r="M16" s="41"/>
    </row>
    <row r="17" spans="2:16" x14ac:dyDescent="0.35">
      <c r="B17" s="91" t="s">
        <v>3</v>
      </c>
      <c r="C17" s="2"/>
      <c r="D17" s="20">
        <v>10</v>
      </c>
      <c r="E17" s="105" t="s">
        <v>18</v>
      </c>
      <c r="F17" s="106"/>
      <c r="G17" s="19">
        <f t="shared" ref="G17:G19" si="0">D17*9</f>
        <v>90</v>
      </c>
      <c r="H17" s="2">
        <f t="shared" ref="H17:H19" si="1">G17*2</f>
        <v>180</v>
      </c>
      <c r="I17" s="2"/>
      <c r="J17" s="91"/>
      <c r="K17" s="2"/>
      <c r="L17" s="30"/>
      <c r="M17" s="40"/>
    </row>
    <row r="18" spans="2:16" x14ac:dyDescent="0.35">
      <c r="B18" s="91" t="s">
        <v>4</v>
      </c>
      <c r="C18" s="2"/>
      <c r="D18" s="20">
        <v>0.6</v>
      </c>
      <c r="E18" s="7" t="s">
        <v>5</v>
      </c>
      <c r="F18" s="3">
        <v>9</v>
      </c>
      <c r="G18" s="19">
        <f t="shared" si="0"/>
        <v>5.3999999999999995</v>
      </c>
      <c r="H18" s="2">
        <f t="shared" si="1"/>
        <v>10.799999999999999</v>
      </c>
      <c r="I18" s="104"/>
      <c r="J18" s="104"/>
      <c r="K18" s="6"/>
      <c r="L18" s="30"/>
      <c r="M18" s="42"/>
      <c r="O18" s="31"/>
    </row>
    <row r="19" spans="2:16" x14ac:dyDescent="0.35">
      <c r="B19" s="91" t="s">
        <v>6</v>
      </c>
      <c r="C19" s="2"/>
      <c r="D19" s="20">
        <v>0.6</v>
      </c>
      <c r="E19" s="2"/>
      <c r="F19" s="2"/>
      <c r="G19" s="19">
        <f t="shared" si="0"/>
        <v>5.3999999999999995</v>
      </c>
      <c r="H19" s="2">
        <f t="shared" si="1"/>
        <v>10.799999999999999</v>
      </c>
      <c r="I19" s="104"/>
      <c r="J19" s="104"/>
      <c r="K19" s="6"/>
      <c r="L19" s="30"/>
      <c r="M19" s="41"/>
      <c r="O19" s="32"/>
      <c r="P19" s="17"/>
    </row>
    <row r="20" spans="2:16" x14ac:dyDescent="0.35">
      <c r="B20" s="91" t="s">
        <v>17</v>
      </c>
      <c r="C20" s="2"/>
      <c r="D20" s="20">
        <v>5</v>
      </c>
      <c r="E20" s="2"/>
      <c r="F20" s="2"/>
      <c r="G20" s="20"/>
      <c r="H20" s="2"/>
      <c r="I20" s="2"/>
      <c r="J20" s="91"/>
      <c r="K20" s="6"/>
      <c r="L20" s="30"/>
      <c r="M20" s="43"/>
      <c r="O20" s="23"/>
      <c r="P20" s="17"/>
    </row>
    <row r="21" spans="2:16" x14ac:dyDescent="0.35">
      <c r="B21" s="2"/>
      <c r="C21" s="2"/>
      <c r="D21" s="20"/>
      <c r="E21" s="2"/>
      <c r="F21" s="2"/>
      <c r="G21" s="20"/>
      <c r="H21" s="2"/>
      <c r="I21" s="2"/>
      <c r="J21" s="2"/>
      <c r="K21" s="6"/>
      <c r="L21" s="30"/>
      <c r="M21" s="44"/>
      <c r="O21" s="23"/>
      <c r="P21" s="17"/>
    </row>
    <row r="22" spans="2:16" x14ac:dyDescent="0.35">
      <c r="B22" s="8" t="s">
        <v>7</v>
      </c>
      <c r="C22" s="2"/>
      <c r="D22" s="20">
        <f>SUM(D16:D20)</f>
        <v>20</v>
      </c>
      <c r="E22" s="2"/>
      <c r="F22" s="2"/>
      <c r="G22" s="21"/>
      <c r="H22" s="3"/>
      <c r="I22" s="91"/>
      <c r="J22" s="91"/>
      <c r="K22" s="6"/>
      <c r="L22" s="30"/>
      <c r="M22" s="41"/>
      <c r="O22" s="23"/>
      <c r="P22" s="17"/>
    </row>
    <row r="23" spans="2:16" x14ac:dyDescent="0.35">
      <c r="B23" s="2"/>
      <c r="C23" s="2"/>
      <c r="D23" s="2"/>
      <c r="E23" s="2"/>
      <c r="F23" s="2"/>
      <c r="K23" s="6"/>
      <c r="M23" s="2"/>
      <c r="O23" s="23"/>
      <c r="P23" s="17"/>
    </row>
    <row r="24" spans="2:16" ht="15" thickBot="1" x14ac:dyDescent="0.4">
      <c r="B24" s="2"/>
      <c r="C24" s="2"/>
      <c r="D24" s="2"/>
      <c r="F24" s="2"/>
      <c r="G24" s="4"/>
      <c r="H24" s="2"/>
      <c r="J24" s="28" t="s">
        <v>15</v>
      </c>
      <c r="K24" s="6"/>
      <c r="L24" s="28"/>
      <c r="M24" s="17"/>
      <c r="O24" s="23"/>
      <c r="P24" s="17"/>
    </row>
    <row r="25" spans="2:16" ht="15" thickBot="1" x14ac:dyDescent="0.4">
      <c r="B25" s="2"/>
      <c r="C25" s="2"/>
      <c r="D25" s="2"/>
      <c r="G25" s="9"/>
      <c r="H25" s="2"/>
      <c r="I25" s="1"/>
      <c r="J25" s="59" t="s">
        <v>139</v>
      </c>
      <c r="K25" s="83" t="s">
        <v>138</v>
      </c>
      <c r="L25" s="41"/>
      <c r="M25" s="41"/>
      <c r="O25" s="23"/>
      <c r="P25" s="17"/>
    </row>
    <row r="26" spans="2:16" ht="15" thickBot="1" x14ac:dyDescent="0.4">
      <c r="J26" s="61" t="s">
        <v>186</v>
      </c>
      <c r="K26" s="84" t="s">
        <v>177</v>
      </c>
      <c r="L26" s="41"/>
      <c r="M26" s="41"/>
      <c r="O26" s="27"/>
      <c r="P26" s="17"/>
    </row>
    <row r="27" spans="2:16" x14ac:dyDescent="0.35">
      <c r="B27" s="10" t="s">
        <v>8</v>
      </c>
      <c r="C27" s="2"/>
      <c r="D27" s="2" t="s">
        <v>9</v>
      </c>
      <c r="E27" s="2" t="s">
        <v>10</v>
      </c>
      <c r="F27" s="2"/>
      <c r="J27" s="97" t="s">
        <v>181</v>
      </c>
      <c r="K27" s="95" t="s">
        <v>178</v>
      </c>
      <c r="L27" s="41"/>
      <c r="M27" s="41"/>
      <c r="P27" s="17"/>
    </row>
    <row r="28" spans="2:16" ht="15" thickBot="1" x14ac:dyDescent="0.4">
      <c r="B28" s="2"/>
      <c r="C28" s="2"/>
      <c r="D28" s="11" t="s">
        <v>9</v>
      </c>
      <c r="E28" s="12" t="s">
        <v>11</v>
      </c>
      <c r="F28" s="2"/>
      <c r="J28" s="98" t="s">
        <v>182</v>
      </c>
      <c r="K28" s="96" t="s">
        <v>179</v>
      </c>
      <c r="L28" s="41"/>
      <c r="M28" s="41"/>
      <c r="N28" s="46"/>
      <c r="P28" s="17"/>
    </row>
    <row r="29" spans="2:16" ht="15" thickBot="1" x14ac:dyDescent="0.4">
      <c r="B29" s="2"/>
      <c r="C29" s="2"/>
      <c r="D29" s="13" t="s">
        <v>140</v>
      </c>
      <c r="E29" s="14" t="s">
        <v>12</v>
      </c>
      <c r="F29" s="2" t="s">
        <v>86</v>
      </c>
      <c r="J29" s="79" t="s">
        <v>183</v>
      </c>
      <c r="K29" s="94" t="s">
        <v>180</v>
      </c>
      <c r="L29" s="41"/>
      <c r="M29" s="41"/>
      <c r="P29" s="17"/>
    </row>
    <row r="30" spans="2:16" x14ac:dyDescent="0.35">
      <c r="B30" s="2"/>
      <c r="C30" s="2"/>
      <c r="D30" s="15" t="s">
        <v>13</v>
      </c>
      <c r="E30" s="16" t="s">
        <v>12</v>
      </c>
      <c r="F30" s="2"/>
      <c r="J30" s="69" t="s">
        <v>184</v>
      </c>
      <c r="K30" s="69" t="s">
        <v>185</v>
      </c>
      <c r="L30" s="41"/>
      <c r="M30" s="41"/>
      <c r="P30" s="17"/>
    </row>
    <row r="31" spans="2:16" x14ac:dyDescent="0.35">
      <c r="B31" s="2"/>
      <c r="C31" s="2"/>
      <c r="D31" s="3" t="s">
        <v>14</v>
      </c>
      <c r="E31" s="2"/>
      <c r="F31" s="2"/>
      <c r="L31" s="41"/>
      <c r="M31" s="41"/>
      <c r="P31" s="17"/>
    </row>
    <row r="32" spans="2:16" x14ac:dyDescent="0.35">
      <c r="L32" s="2"/>
      <c r="M32" s="2"/>
      <c r="P32" s="17"/>
    </row>
    <row r="33" spans="7:16" x14ac:dyDescent="0.35">
      <c r="H33" s="2"/>
      <c r="I33" s="2"/>
      <c r="J33" s="2"/>
      <c r="P33" s="17"/>
    </row>
    <row r="34" spans="7:16" x14ac:dyDescent="0.35">
      <c r="G34" s="2"/>
      <c r="H34" s="2"/>
      <c r="I34" s="2"/>
      <c r="J34" s="3"/>
      <c r="P34" s="17"/>
    </row>
    <row r="35" spans="7:16" x14ac:dyDescent="0.35">
      <c r="H35" s="2"/>
      <c r="I35" s="3" t="s">
        <v>187</v>
      </c>
      <c r="J35" s="2"/>
      <c r="P35" s="17"/>
    </row>
  </sheetData>
  <mergeCells count="8">
    <mergeCell ref="I18:J19"/>
    <mergeCell ref="E17:F17"/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7"/>
  <sheetViews>
    <sheetView topLeftCell="A61" workbookViewId="0">
      <selection activeCell="F96" sqref="F96:F97"/>
    </sheetView>
  </sheetViews>
  <sheetFormatPr defaultColWidth="9.1796875" defaultRowHeight="14.5" x14ac:dyDescent="0.35"/>
  <cols>
    <col min="1" max="1" width="5.1796875" style="34" bestFit="1" customWidth="1"/>
    <col min="2" max="2" width="16.453125" style="34" bestFit="1" customWidth="1"/>
    <col min="3" max="3" width="9.81640625" style="34" customWidth="1"/>
    <col min="4" max="4" width="12.54296875" style="34" customWidth="1"/>
    <col min="5" max="5" width="9.26953125" style="34" bestFit="1" customWidth="1"/>
    <col min="6" max="6" width="9" style="34" customWidth="1"/>
    <col min="7" max="7" width="19.26953125" style="34" bestFit="1" customWidth="1"/>
    <col min="8" max="8" width="9.1796875" style="34"/>
    <col min="9" max="9" width="16.453125" style="34" bestFit="1" customWidth="1"/>
    <col min="10" max="16384" width="9.1796875" style="34"/>
  </cols>
  <sheetData>
    <row r="1" spans="1:7" x14ac:dyDescent="0.35">
      <c r="A1" s="45" t="s">
        <v>19</v>
      </c>
      <c r="B1" s="45" t="s">
        <v>20</v>
      </c>
      <c r="C1" s="34" t="s">
        <v>111</v>
      </c>
      <c r="D1" s="103" t="s">
        <v>21</v>
      </c>
      <c r="E1" s="46" t="s">
        <v>22</v>
      </c>
      <c r="F1" s="46" t="s">
        <v>23</v>
      </c>
      <c r="G1" s="46" t="s">
        <v>24</v>
      </c>
    </row>
    <row r="2" spans="1:7" x14ac:dyDescent="0.35">
      <c r="A2" s="90" t="s">
        <v>25</v>
      </c>
      <c r="B2" s="90" t="s">
        <v>176</v>
      </c>
      <c r="C2" s="39" t="s">
        <v>138</v>
      </c>
      <c r="D2" s="103" t="s">
        <v>191</v>
      </c>
      <c r="E2" s="102" t="s">
        <v>189</v>
      </c>
      <c r="F2" s="102">
        <v>15.6</v>
      </c>
      <c r="G2" s="102">
        <v>80</v>
      </c>
    </row>
    <row r="3" spans="1:7" x14ac:dyDescent="0.35">
      <c r="A3" s="90" t="s">
        <v>26</v>
      </c>
      <c r="B3" s="90" t="s">
        <v>176</v>
      </c>
      <c r="C3" s="39" t="s">
        <v>138</v>
      </c>
      <c r="D3" s="103" t="s">
        <v>191</v>
      </c>
      <c r="E3" s="102" t="s">
        <v>189</v>
      </c>
      <c r="F3" s="102">
        <v>15.24</v>
      </c>
      <c r="G3" s="102">
        <v>83</v>
      </c>
    </row>
    <row r="4" spans="1:7" x14ac:dyDescent="0.35">
      <c r="A4" s="90" t="s">
        <v>27</v>
      </c>
      <c r="B4" s="90" t="s">
        <v>176</v>
      </c>
      <c r="C4" s="39" t="s">
        <v>177</v>
      </c>
      <c r="D4" s="103" t="s">
        <v>191</v>
      </c>
      <c r="E4" s="102" t="s">
        <v>189</v>
      </c>
      <c r="F4" s="102">
        <v>23.2</v>
      </c>
      <c r="G4" s="102">
        <v>76</v>
      </c>
    </row>
    <row r="5" spans="1:7" x14ac:dyDescent="0.35">
      <c r="A5" s="90" t="s">
        <v>28</v>
      </c>
      <c r="B5" s="90" t="s">
        <v>176</v>
      </c>
      <c r="C5" s="39" t="s">
        <v>177</v>
      </c>
      <c r="D5" s="103" t="s">
        <v>191</v>
      </c>
      <c r="E5" s="102" t="s">
        <v>189</v>
      </c>
      <c r="F5" s="102">
        <v>23.27</v>
      </c>
      <c r="G5" s="102">
        <v>76</v>
      </c>
    </row>
    <row r="6" spans="1:7" x14ac:dyDescent="0.35">
      <c r="A6" s="90" t="s">
        <v>29</v>
      </c>
      <c r="B6" s="90" t="s">
        <v>176</v>
      </c>
      <c r="C6" s="39" t="s">
        <v>178</v>
      </c>
      <c r="D6" s="103" t="s">
        <v>191</v>
      </c>
      <c r="E6" s="102" t="s">
        <v>189</v>
      </c>
      <c r="F6" s="102">
        <v>27.9</v>
      </c>
      <c r="G6" s="102">
        <v>87</v>
      </c>
    </row>
    <row r="7" spans="1:7" x14ac:dyDescent="0.35">
      <c r="A7" s="90" t="s">
        <v>30</v>
      </c>
      <c r="B7" s="90" t="s">
        <v>176</v>
      </c>
      <c r="C7" s="39" t="s">
        <v>178</v>
      </c>
      <c r="D7" s="103" t="s">
        <v>191</v>
      </c>
      <c r="E7" s="102" t="s">
        <v>189</v>
      </c>
      <c r="F7" s="102">
        <v>27.89</v>
      </c>
      <c r="G7" s="102">
        <v>87</v>
      </c>
    </row>
    <row r="8" spans="1:7" x14ac:dyDescent="0.35">
      <c r="A8" s="90" t="s">
        <v>31</v>
      </c>
      <c r="B8" s="90" t="s">
        <v>176</v>
      </c>
      <c r="C8" s="39" t="s">
        <v>179</v>
      </c>
      <c r="D8" s="103" t="s">
        <v>191</v>
      </c>
      <c r="E8" s="102" t="s">
        <v>189</v>
      </c>
      <c r="F8" s="102">
        <v>22.91</v>
      </c>
      <c r="G8" s="102">
        <v>83.5</v>
      </c>
    </row>
    <row r="9" spans="1:7" x14ac:dyDescent="0.35">
      <c r="A9" s="90" t="s">
        <v>32</v>
      </c>
      <c r="B9" s="90" t="s">
        <v>176</v>
      </c>
      <c r="C9" s="39" t="s">
        <v>179</v>
      </c>
      <c r="D9" s="103" t="s">
        <v>191</v>
      </c>
      <c r="E9" s="102" t="s">
        <v>189</v>
      </c>
      <c r="F9" s="102">
        <v>22.81</v>
      </c>
      <c r="G9" s="102">
        <v>83.5</v>
      </c>
    </row>
    <row r="10" spans="1:7" x14ac:dyDescent="0.35">
      <c r="A10" s="90" t="s">
        <v>33</v>
      </c>
      <c r="B10" s="90" t="s">
        <v>176</v>
      </c>
      <c r="C10" s="39" t="s">
        <v>180</v>
      </c>
      <c r="D10" s="103" t="s">
        <v>191</v>
      </c>
      <c r="E10" s="102" t="s">
        <v>189</v>
      </c>
      <c r="F10" s="102">
        <v>27.78</v>
      </c>
      <c r="G10" s="102">
        <v>77</v>
      </c>
    </row>
    <row r="11" spans="1:7" x14ac:dyDescent="0.35">
      <c r="A11" s="90" t="s">
        <v>34</v>
      </c>
      <c r="B11" s="90" t="s">
        <v>176</v>
      </c>
      <c r="C11" s="39" t="s">
        <v>180</v>
      </c>
      <c r="D11" s="103" t="s">
        <v>191</v>
      </c>
      <c r="E11" s="102" t="s">
        <v>189</v>
      </c>
      <c r="F11" s="102">
        <v>28.1</v>
      </c>
      <c r="G11" s="102">
        <v>77</v>
      </c>
    </row>
    <row r="12" spans="1:7" x14ac:dyDescent="0.35">
      <c r="A12" s="90" t="s">
        <v>35</v>
      </c>
      <c r="B12" s="90" t="s">
        <v>176</v>
      </c>
      <c r="C12" s="91" t="s">
        <v>185</v>
      </c>
      <c r="D12" s="103" t="s">
        <v>191</v>
      </c>
      <c r="E12" s="102" t="s">
        <v>189</v>
      </c>
      <c r="F12" s="102">
        <v>24.31</v>
      </c>
      <c r="G12" s="102">
        <v>82</v>
      </c>
    </row>
    <row r="13" spans="1:7" x14ac:dyDescent="0.35">
      <c r="A13" s="90" t="s">
        <v>36</v>
      </c>
      <c r="B13" s="90" t="s">
        <v>176</v>
      </c>
      <c r="C13" s="103" t="s">
        <v>185</v>
      </c>
      <c r="D13" s="103" t="s">
        <v>191</v>
      </c>
      <c r="E13" s="102" t="s">
        <v>189</v>
      </c>
      <c r="F13" s="102">
        <v>24.29</v>
      </c>
      <c r="G13" s="102">
        <v>82</v>
      </c>
    </row>
    <row r="14" spans="1:7" x14ac:dyDescent="0.35">
      <c r="A14" s="90" t="s">
        <v>87</v>
      </c>
      <c r="B14" s="90" t="s">
        <v>176</v>
      </c>
      <c r="C14" s="39" t="s">
        <v>138</v>
      </c>
      <c r="D14" s="103" t="s">
        <v>191</v>
      </c>
      <c r="E14" s="102" t="s">
        <v>189</v>
      </c>
      <c r="F14" s="102">
        <v>16.260000000000002</v>
      </c>
      <c r="G14" s="102">
        <v>81.5</v>
      </c>
    </row>
    <row r="15" spans="1:7" x14ac:dyDescent="0.35">
      <c r="A15" s="90" t="s">
        <v>88</v>
      </c>
      <c r="B15" s="90" t="s">
        <v>176</v>
      </c>
      <c r="C15" s="39" t="s">
        <v>138</v>
      </c>
      <c r="D15" s="103" t="s">
        <v>191</v>
      </c>
      <c r="E15" s="102" t="s">
        <v>189</v>
      </c>
      <c r="F15" s="102">
        <v>16.190000000000001</v>
      </c>
      <c r="G15" s="102">
        <v>83</v>
      </c>
    </row>
    <row r="16" spans="1:7" x14ac:dyDescent="0.35">
      <c r="A16" s="90" t="s">
        <v>89</v>
      </c>
      <c r="B16" s="90" t="s">
        <v>176</v>
      </c>
      <c r="C16" s="39" t="s">
        <v>177</v>
      </c>
      <c r="D16" s="103" t="s">
        <v>191</v>
      </c>
      <c r="E16" s="102" t="s">
        <v>189</v>
      </c>
      <c r="F16" s="102">
        <v>24.02</v>
      </c>
      <c r="G16" s="102">
        <v>76</v>
      </c>
    </row>
    <row r="17" spans="1:7" x14ac:dyDescent="0.35">
      <c r="A17" s="90" t="s">
        <v>90</v>
      </c>
      <c r="B17" s="90" t="s">
        <v>176</v>
      </c>
      <c r="C17" s="39" t="s">
        <v>177</v>
      </c>
      <c r="D17" s="103" t="s">
        <v>191</v>
      </c>
      <c r="E17" s="102" t="s">
        <v>189</v>
      </c>
      <c r="F17" s="102">
        <v>23.75</v>
      </c>
      <c r="G17" s="102">
        <v>76</v>
      </c>
    </row>
    <row r="18" spans="1:7" x14ac:dyDescent="0.35">
      <c r="A18" s="90" t="s">
        <v>91</v>
      </c>
      <c r="B18" s="90" t="s">
        <v>176</v>
      </c>
      <c r="C18" s="39" t="s">
        <v>178</v>
      </c>
      <c r="D18" s="103" t="s">
        <v>191</v>
      </c>
      <c r="E18" s="102" t="s">
        <v>189</v>
      </c>
      <c r="F18" s="102">
        <v>27.16</v>
      </c>
      <c r="G18" s="102">
        <v>87</v>
      </c>
    </row>
    <row r="19" spans="1:7" x14ac:dyDescent="0.35">
      <c r="A19" s="90" t="s">
        <v>92</v>
      </c>
      <c r="B19" s="90" t="s">
        <v>176</v>
      </c>
      <c r="C19" s="39" t="s">
        <v>178</v>
      </c>
      <c r="D19" s="103" t="s">
        <v>191</v>
      </c>
      <c r="E19" s="102" t="s">
        <v>189</v>
      </c>
      <c r="F19" s="102">
        <v>27.55</v>
      </c>
      <c r="G19" s="102">
        <v>87</v>
      </c>
    </row>
    <row r="20" spans="1:7" x14ac:dyDescent="0.35">
      <c r="A20" s="90" t="s">
        <v>93</v>
      </c>
      <c r="B20" s="90" t="s">
        <v>176</v>
      </c>
      <c r="C20" s="39" t="s">
        <v>179</v>
      </c>
      <c r="D20" s="103" t="s">
        <v>191</v>
      </c>
      <c r="E20" s="102" t="s">
        <v>189</v>
      </c>
      <c r="F20" s="102">
        <v>24.01</v>
      </c>
      <c r="G20" s="102">
        <v>83.5</v>
      </c>
    </row>
    <row r="21" spans="1:7" x14ac:dyDescent="0.35">
      <c r="A21" s="90" t="s">
        <v>94</v>
      </c>
      <c r="B21" s="90" t="s">
        <v>176</v>
      </c>
      <c r="C21" s="39" t="s">
        <v>179</v>
      </c>
      <c r="D21" s="103" t="s">
        <v>191</v>
      </c>
      <c r="E21" s="102" t="s">
        <v>189</v>
      </c>
      <c r="F21" s="102">
        <v>24.29</v>
      </c>
      <c r="G21" s="102">
        <v>83.5</v>
      </c>
    </row>
    <row r="22" spans="1:7" x14ac:dyDescent="0.35">
      <c r="A22" s="90" t="s">
        <v>95</v>
      </c>
      <c r="B22" s="90" t="s">
        <v>176</v>
      </c>
      <c r="C22" s="39" t="s">
        <v>180</v>
      </c>
      <c r="D22" s="103" t="s">
        <v>191</v>
      </c>
      <c r="E22" s="102" t="s">
        <v>189</v>
      </c>
      <c r="F22" s="102">
        <v>28.36</v>
      </c>
      <c r="G22" s="102">
        <v>77</v>
      </c>
    </row>
    <row r="23" spans="1:7" x14ac:dyDescent="0.35">
      <c r="A23" s="90" t="s">
        <v>96</v>
      </c>
      <c r="B23" s="90" t="s">
        <v>176</v>
      </c>
      <c r="C23" s="39" t="s">
        <v>180</v>
      </c>
      <c r="D23" s="103" t="s">
        <v>191</v>
      </c>
      <c r="E23" s="102" t="s">
        <v>189</v>
      </c>
      <c r="F23" s="102">
        <v>27.72</v>
      </c>
      <c r="G23" s="102">
        <v>77</v>
      </c>
    </row>
    <row r="24" spans="1:7" x14ac:dyDescent="0.35">
      <c r="A24" s="90" t="s">
        <v>97</v>
      </c>
      <c r="B24" s="90" t="s">
        <v>176</v>
      </c>
      <c r="C24" s="103" t="s">
        <v>185</v>
      </c>
      <c r="D24" s="103" t="s">
        <v>191</v>
      </c>
      <c r="E24" s="102" t="s">
        <v>189</v>
      </c>
      <c r="F24" s="102">
        <v>22.5</v>
      </c>
      <c r="G24" s="102">
        <v>82</v>
      </c>
    </row>
    <row r="25" spans="1:7" x14ac:dyDescent="0.35">
      <c r="A25" s="90" t="s">
        <v>98</v>
      </c>
      <c r="B25" s="90" t="s">
        <v>176</v>
      </c>
      <c r="C25" s="103" t="s">
        <v>185</v>
      </c>
      <c r="D25" s="103" t="s">
        <v>191</v>
      </c>
      <c r="E25" s="102" t="s">
        <v>189</v>
      </c>
      <c r="F25" s="102">
        <v>23.11</v>
      </c>
      <c r="G25" s="102">
        <v>79.5</v>
      </c>
    </row>
    <row r="26" spans="1:7" x14ac:dyDescent="0.35">
      <c r="A26" s="90" t="s">
        <v>37</v>
      </c>
      <c r="B26" s="90" t="s">
        <v>176</v>
      </c>
      <c r="C26" s="39" t="s">
        <v>138</v>
      </c>
      <c r="D26" s="103" t="s">
        <v>191</v>
      </c>
      <c r="E26" s="102" t="s">
        <v>189</v>
      </c>
      <c r="F26" s="102">
        <v>19.73</v>
      </c>
      <c r="G26" s="102">
        <v>79.5</v>
      </c>
    </row>
    <row r="27" spans="1:7" x14ac:dyDescent="0.35">
      <c r="A27" s="90" t="s">
        <v>38</v>
      </c>
      <c r="B27" s="90" t="s">
        <v>176</v>
      </c>
      <c r="C27" s="39" t="s">
        <v>138</v>
      </c>
      <c r="D27" s="103" t="s">
        <v>191</v>
      </c>
      <c r="E27" s="102" t="s">
        <v>189</v>
      </c>
      <c r="F27" s="102">
        <v>19.52</v>
      </c>
      <c r="G27" s="102">
        <v>83</v>
      </c>
    </row>
    <row r="28" spans="1:7" x14ac:dyDescent="0.35">
      <c r="A28" s="90" t="s">
        <v>39</v>
      </c>
      <c r="B28" s="90" t="s">
        <v>176</v>
      </c>
      <c r="C28" s="39" t="s">
        <v>177</v>
      </c>
      <c r="D28" s="103" t="s">
        <v>191</v>
      </c>
      <c r="E28" s="102" t="s">
        <v>189</v>
      </c>
      <c r="F28" s="102">
        <v>23.07</v>
      </c>
      <c r="G28" s="102">
        <v>76</v>
      </c>
    </row>
    <row r="29" spans="1:7" x14ac:dyDescent="0.35">
      <c r="A29" s="90" t="s">
        <v>40</v>
      </c>
      <c r="B29" s="90" t="s">
        <v>176</v>
      </c>
      <c r="C29" s="39" t="s">
        <v>177</v>
      </c>
      <c r="D29" s="103" t="s">
        <v>191</v>
      </c>
      <c r="E29" s="102" t="s">
        <v>189</v>
      </c>
      <c r="F29" s="102">
        <v>22.98</v>
      </c>
      <c r="G29" s="102">
        <v>76</v>
      </c>
    </row>
    <row r="30" spans="1:7" x14ac:dyDescent="0.35">
      <c r="A30" s="90" t="s">
        <v>41</v>
      </c>
      <c r="B30" s="90" t="s">
        <v>176</v>
      </c>
      <c r="C30" s="39" t="s">
        <v>178</v>
      </c>
      <c r="D30" s="103" t="s">
        <v>191</v>
      </c>
      <c r="E30" s="102" t="s">
        <v>189</v>
      </c>
      <c r="F30" s="102">
        <v>34.159999999999997</v>
      </c>
      <c r="G30" s="102">
        <v>87.5</v>
      </c>
    </row>
    <row r="31" spans="1:7" x14ac:dyDescent="0.35">
      <c r="A31" s="90" t="s">
        <v>42</v>
      </c>
      <c r="B31" s="90" t="s">
        <v>176</v>
      </c>
      <c r="C31" s="39" t="s">
        <v>178</v>
      </c>
      <c r="D31" s="103" t="s">
        <v>191</v>
      </c>
      <c r="E31" s="102" t="s">
        <v>189</v>
      </c>
      <c r="F31" s="102">
        <v>32.9</v>
      </c>
      <c r="G31" s="102">
        <v>87</v>
      </c>
    </row>
    <row r="32" spans="1:7" x14ac:dyDescent="0.35">
      <c r="A32" s="90" t="s">
        <v>43</v>
      </c>
      <c r="B32" s="90" t="s">
        <v>176</v>
      </c>
      <c r="C32" s="39" t="s">
        <v>179</v>
      </c>
      <c r="D32" s="103" t="s">
        <v>191</v>
      </c>
      <c r="E32" s="102" t="s">
        <v>189</v>
      </c>
      <c r="F32" s="102">
        <v>27.44</v>
      </c>
      <c r="G32" s="102">
        <v>83.5</v>
      </c>
    </row>
    <row r="33" spans="1:7" x14ac:dyDescent="0.35">
      <c r="A33" s="90" t="s">
        <v>44</v>
      </c>
      <c r="B33" s="90" t="s">
        <v>176</v>
      </c>
      <c r="C33" s="39" t="s">
        <v>179</v>
      </c>
      <c r="D33" s="103" t="s">
        <v>191</v>
      </c>
      <c r="E33" s="102" t="s">
        <v>189</v>
      </c>
      <c r="F33" s="102">
        <v>27.74</v>
      </c>
      <c r="G33" s="102">
        <v>83.5</v>
      </c>
    </row>
    <row r="34" spans="1:7" x14ac:dyDescent="0.35">
      <c r="A34" s="90" t="s">
        <v>45</v>
      </c>
      <c r="B34" s="90" t="s">
        <v>176</v>
      </c>
      <c r="C34" s="39" t="s">
        <v>180</v>
      </c>
      <c r="D34" s="103" t="s">
        <v>191</v>
      </c>
      <c r="E34" s="102" t="s">
        <v>189</v>
      </c>
      <c r="F34" s="102">
        <v>31.62</v>
      </c>
      <c r="G34" s="102">
        <v>77</v>
      </c>
    </row>
    <row r="35" spans="1:7" x14ac:dyDescent="0.35">
      <c r="A35" s="90" t="s">
        <v>46</v>
      </c>
      <c r="B35" s="90" t="s">
        <v>176</v>
      </c>
      <c r="C35" s="39" t="s">
        <v>180</v>
      </c>
      <c r="D35" s="103" t="s">
        <v>191</v>
      </c>
      <c r="E35" s="102" t="s">
        <v>189</v>
      </c>
      <c r="F35" s="102">
        <v>31.25</v>
      </c>
      <c r="G35" s="102">
        <v>77</v>
      </c>
    </row>
    <row r="36" spans="1:7" x14ac:dyDescent="0.35">
      <c r="A36" s="90" t="s">
        <v>47</v>
      </c>
      <c r="B36" s="90" t="s">
        <v>176</v>
      </c>
      <c r="C36" s="103" t="s">
        <v>185</v>
      </c>
      <c r="D36" s="103" t="s">
        <v>191</v>
      </c>
      <c r="E36" s="102" t="s">
        <v>189</v>
      </c>
      <c r="F36" s="102" t="s">
        <v>190</v>
      </c>
      <c r="G36" s="102">
        <v>88.5</v>
      </c>
    </row>
    <row r="37" spans="1:7" x14ac:dyDescent="0.35">
      <c r="A37" s="90" t="s">
        <v>48</v>
      </c>
      <c r="B37" s="90" t="s">
        <v>176</v>
      </c>
      <c r="C37" s="103" t="s">
        <v>185</v>
      </c>
      <c r="D37" s="103" t="s">
        <v>191</v>
      </c>
      <c r="E37" s="102" t="s">
        <v>189</v>
      </c>
      <c r="F37" s="102" t="s">
        <v>190</v>
      </c>
      <c r="G37" s="102">
        <v>79</v>
      </c>
    </row>
    <row r="38" spans="1:7" x14ac:dyDescent="0.35">
      <c r="A38" s="90" t="s">
        <v>99</v>
      </c>
      <c r="B38" s="90" t="s">
        <v>176</v>
      </c>
      <c r="C38" s="39" t="s">
        <v>138</v>
      </c>
      <c r="D38" s="103" t="s">
        <v>191</v>
      </c>
      <c r="E38" s="102" t="s">
        <v>189</v>
      </c>
      <c r="F38" s="102">
        <v>16.34</v>
      </c>
      <c r="G38" s="102">
        <v>78.5</v>
      </c>
    </row>
    <row r="39" spans="1:7" x14ac:dyDescent="0.35">
      <c r="A39" s="90" t="s">
        <v>100</v>
      </c>
      <c r="B39" s="90" t="s">
        <v>176</v>
      </c>
      <c r="C39" s="39" t="s">
        <v>138</v>
      </c>
      <c r="D39" s="103" t="s">
        <v>191</v>
      </c>
      <c r="E39" s="102" t="s">
        <v>189</v>
      </c>
      <c r="F39" s="102">
        <v>16.38</v>
      </c>
      <c r="G39" s="102">
        <v>83</v>
      </c>
    </row>
    <row r="40" spans="1:7" x14ac:dyDescent="0.35">
      <c r="A40" s="90" t="s">
        <v>101</v>
      </c>
      <c r="B40" s="90" t="s">
        <v>176</v>
      </c>
      <c r="C40" s="39" t="s">
        <v>177</v>
      </c>
      <c r="D40" s="103" t="s">
        <v>191</v>
      </c>
      <c r="E40" s="102" t="s">
        <v>189</v>
      </c>
      <c r="F40" s="102">
        <v>22.76</v>
      </c>
      <c r="G40" s="102">
        <v>76</v>
      </c>
    </row>
    <row r="41" spans="1:7" x14ac:dyDescent="0.35">
      <c r="A41" s="90" t="s">
        <v>102</v>
      </c>
      <c r="B41" s="90" t="s">
        <v>176</v>
      </c>
      <c r="C41" s="39" t="s">
        <v>177</v>
      </c>
      <c r="D41" s="103" t="s">
        <v>191</v>
      </c>
      <c r="E41" s="102" t="s">
        <v>189</v>
      </c>
      <c r="F41" s="102">
        <v>22.73</v>
      </c>
      <c r="G41" s="102">
        <v>76</v>
      </c>
    </row>
    <row r="42" spans="1:7" x14ac:dyDescent="0.35">
      <c r="A42" s="90" t="s">
        <v>103</v>
      </c>
      <c r="B42" s="90" t="s">
        <v>176</v>
      </c>
      <c r="C42" s="39" t="s">
        <v>178</v>
      </c>
      <c r="D42" s="103" t="s">
        <v>191</v>
      </c>
      <c r="E42" s="102" t="s">
        <v>189</v>
      </c>
      <c r="F42" s="102">
        <v>27.61</v>
      </c>
      <c r="G42" s="102">
        <v>87</v>
      </c>
    </row>
    <row r="43" spans="1:7" x14ac:dyDescent="0.35">
      <c r="A43" s="90" t="s">
        <v>104</v>
      </c>
      <c r="B43" s="90" t="s">
        <v>176</v>
      </c>
      <c r="C43" s="39" t="s">
        <v>178</v>
      </c>
      <c r="D43" s="103" t="s">
        <v>191</v>
      </c>
      <c r="E43" s="102" t="s">
        <v>189</v>
      </c>
      <c r="F43" s="102">
        <v>27.72</v>
      </c>
      <c r="G43" s="102">
        <v>87</v>
      </c>
    </row>
    <row r="44" spans="1:7" x14ac:dyDescent="0.35">
      <c r="A44" s="90" t="s">
        <v>105</v>
      </c>
      <c r="B44" s="90" t="s">
        <v>176</v>
      </c>
      <c r="C44" s="39" t="s">
        <v>179</v>
      </c>
      <c r="D44" s="103" t="s">
        <v>191</v>
      </c>
      <c r="E44" s="102" t="s">
        <v>189</v>
      </c>
      <c r="F44" s="102">
        <v>23.81</v>
      </c>
      <c r="G44" s="102">
        <v>83.5</v>
      </c>
    </row>
    <row r="45" spans="1:7" x14ac:dyDescent="0.35">
      <c r="A45" s="90" t="s">
        <v>106</v>
      </c>
      <c r="B45" s="90" t="s">
        <v>176</v>
      </c>
      <c r="C45" s="39" t="s">
        <v>179</v>
      </c>
      <c r="D45" s="103" t="s">
        <v>191</v>
      </c>
      <c r="E45" s="102" t="s">
        <v>189</v>
      </c>
      <c r="F45" s="102">
        <v>23.81</v>
      </c>
      <c r="G45" s="102">
        <v>83.5</v>
      </c>
    </row>
    <row r="46" spans="1:7" x14ac:dyDescent="0.35">
      <c r="A46" s="90" t="s">
        <v>107</v>
      </c>
      <c r="B46" s="90" t="s">
        <v>176</v>
      </c>
      <c r="C46" s="39" t="s">
        <v>180</v>
      </c>
      <c r="D46" s="103" t="s">
        <v>191</v>
      </c>
      <c r="E46" s="102" t="s">
        <v>189</v>
      </c>
      <c r="F46" s="102">
        <v>28.45</v>
      </c>
      <c r="G46" s="102">
        <v>77</v>
      </c>
    </row>
    <row r="47" spans="1:7" x14ac:dyDescent="0.35">
      <c r="A47" s="90" t="s">
        <v>108</v>
      </c>
      <c r="B47" s="90" t="s">
        <v>176</v>
      </c>
      <c r="C47" s="39" t="s">
        <v>180</v>
      </c>
      <c r="D47" s="103" t="s">
        <v>191</v>
      </c>
      <c r="E47" s="102" t="s">
        <v>189</v>
      </c>
      <c r="F47" s="102">
        <v>28.38</v>
      </c>
      <c r="G47" s="102">
        <v>77</v>
      </c>
    </row>
    <row r="48" spans="1:7" x14ac:dyDescent="0.35">
      <c r="A48" s="90" t="s">
        <v>109</v>
      </c>
      <c r="B48" s="90" t="s">
        <v>176</v>
      </c>
      <c r="C48" s="103" t="s">
        <v>185</v>
      </c>
      <c r="D48" s="103" t="s">
        <v>191</v>
      </c>
      <c r="E48" s="102" t="s">
        <v>189</v>
      </c>
      <c r="F48" s="102">
        <v>25.06</v>
      </c>
      <c r="G48" s="102">
        <v>82</v>
      </c>
    </row>
    <row r="49" spans="1:7" x14ac:dyDescent="0.35">
      <c r="A49" s="90" t="s">
        <v>110</v>
      </c>
      <c r="B49" s="90" t="s">
        <v>176</v>
      </c>
      <c r="C49" s="103" t="s">
        <v>185</v>
      </c>
      <c r="D49" s="103" t="s">
        <v>191</v>
      </c>
      <c r="E49" s="102" t="s">
        <v>189</v>
      </c>
      <c r="F49" s="102">
        <v>25.84</v>
      </c>
      <c r="G49" s="102">
        <v>79</v>
      </c>
    </row>
    <row r="50" spans="1:7" x14ac:dyDescent="0.35">
      <c r="A50" s="90" t="s">
        <v>49</v>
      </c>
      <c r="B50" s="90" t="s">
        <v>176</v>
      </c>
      <c r="C50" s="39" t="s">
        <v>138</v>
      </c>
      <c r="D50" s="103" t="s">
        <v>191</v>
      </c>
      <c r="E50" s="102" t="s">
        <v>189</v>
      </c>
      <c r="F50" s="102">
        <v>16.7</v>
      </c>
      <c r="G50" s="102">
        <v>80</v>
      </c>
    </row>
    <row r="51" spans="1:7" x14ac:dyDescent="0.35">
      <c r="A51" s="90" t="s">
        <v>50</v>
      </c>
      <c r="B51" s="90" t="s">
        <v>176</v>
      </c>
      <c r="C51" s="39" t="s">
        <v>138</v>
      </c>
      <c r="D51" s="103" t="s">
        <v>191</v>
      </c>
      <c r="E51" s="102" t="s">
        <v>189</v>
      </c>
      <c r="F51" s="102">
        <v>16.89</v>
      </c>
      <c r="G51" s="102">
        <v>83</v>
      </c>
    </row>
    <row r="52" spans="1:7" x14ac:dyDescent="0.35">
      <c r="A52" s="90" t="s">
        <v>51</v>
      </c>
      <c r="B52" s="90" t="s">
        <v>176</v>
      </c>
      <c r="C52" s="39" t="s">
        <v>177</v>
      </c>
      <c r="D52" s="103" t="s">
        <v>191</v>
      </c>
      <c r="E52" s="102" t="s">
        <v>189</v>
      </c>
      <c r="F52" s="102">
        <v>22.77</v>
      </c>
      <c r="G52" s="102">
        <v>76</v>
      </c>
    </row>
    <row r="53" spans="1:7" x14ac:dyDescent="0.35">
      <c r="A53" s="90" t="s">
        <v>52</v>
      </c>
      <c r="B53" s="90" t="s">
        <v>176</v>
      </c>
      <c r="C53" s="39" t="s">
        <v>177</v>
      </c>
      <c r="D53" s="103" t="s">
        <v>191</v>
      </c>
      <c r="E53" s="102" t="s">
        <v>189</v>
      </c>
      <c r="F53" s="102">
        <v>22.79</v>
      </c>
      <c r="G53" s="102">
        <v>76</v>
      </c>
    </row>
    <row r="54" spans="1:7" x14ac:dyDescent="0.35">
      <c r="A54" s="90" t="s">
        <v>53</v>
      </c>
      <c r="B54" s="90" t="s">
        <v>176</v>
      </c>
      <c r="C54" s="39" t="s">
        <v>178</v>
      </c>
      <c r="D54" s="103" t="s">
        <v>191</v>
      </c>
      <c r="E54" s="102" t="s">
        <v>189</v>
      </c>
      <c r="F54" s="102">
        <v>27.65</v>
      </c>
      <c r="G54" s="102">
        <v>87</v>
      </c>
    </row>
    <row r="55" spans="1:7" x14ac:dyDescent="0.35">
      <c r="A55" s="90" t="s">
        <v>54</v>
      </c>
      <c r="B55" s="90" t="s">
        <v>176</v>
      </c>
      <c r="C55" s="39" t="s">
        <v>178</v>
      </c>
      <c r="D55" s="103" t="s">
        <v>191</v>
      </c>
      <c r="E55" s="102" t="s">
        <v>189</v>
      </c>
      <c r="F55" s="102">
        <v>27.81</v>
      </c>
      <c r="G55" s="102">
        <v>87</v>
      </c>
    </row>
    <row r="56" spans="1:7" x14ac:dyDescent="0.35">
      <c r="A56" s="90" t="s">
        <v>55</v>
      </c>
      <c r="B56" s="90" t="s">
        <v>176</v>
      </c>
      <c r="C56" s="39" t="s">
        <v>179</v>
      </c>
      <c r="D56" s="103" t="s">
        <v>191</v>
      </c>
      <c r="E56" s="102" t="s">
        <v>189</v>
      </c>
      <c r="F56" s="102">
        <v>23.85</v>
      </c>
      <c r="G56" s="102">
        <v>83.5</v>
      </c>
    </row>
    <row r="57" spans="1:7" x14ac:dyDescent="0.35">
      <c r="A57" s="90" t="s">
        <v>56</v>
      </c>
      <c r="B57" s="90" t="s">
        <v>176</v>
      </c>
      <c r="C57" s="39" t="s">
        <v>179</v>
      </c>
      <c r="D57" s="103" t="s">
        <v>191</v>
      </c>
      <c r="E57" s="102" t="s">
        <v>189</v>
      </c>
      <c r="F57" s="102">
        <v>23.83</v>
      </c>
      <c r="G57" s="102">
        <v>83.5</v>
      </c>
    </row>
    <row r="58" spans="1:7" x14ac:dyDescent="0.35">
      <c r="A58" s="90" t="s">
        <v>57</v>
      </c>
      <c r="B58" s="90" t="s">
        <v>176</v>
      </c>
      <c r="C58" s="39" t="s">
        <v>180</v>
      </c>
      <c r="D58" s="103" t="s">
        <v>191</v>
      </c>
      <c r="E58" s="102" t="s">
        <v>189</v>
      </c>
      <c r="F58" s="102">
        <v>28.52</v>
      </c>
      <c r="G58" s="102">
        <v>77</v>
      </c>
    </row>
    <row r="59" spans="1:7" x14ac:dyDescent="0.35">
      <c r="A59" s="90" t="s">
        <v>58</v>
      </c>
      <c r="B59" s="90" t="s">
        <v>176</v>
      </c>
      <c r="C59" s="39" t="s">
        <v>180</v>
      </c>
      <c r="D59" s="103" t="s">
        <v>191</v>
      </c>
      <c r="E59" s="102" t="s">
        <v>189</v>
      </c>
      <c r="F59" s="102">
        <v>27.84</v>
      </c>
      <c r="G59" s="102">
        <v>77</v>
      </c>
    </row>
    <row r="60" spans="1:7" x14ac:dyDescent="0.35">
      <c r="A60" s="90" t="s">
        <v>59</v>
      </c>
      <c r="B60" s="90" t="s">
        <v>176</v>
      </c>
      <c r="C60" s="103" t="s">
        <v>185</v>
      </c>
      <c r="D60" s="103" t="s">
        <v>191</v>
      </c>
      <c r="E60" s="102" t="s">
        <v>189</v>
      </c>
      <c r="F60" s="102">
        <v>22.88</v>
      </c>
      <c r="G60" s="102">
        <v>81.5</v>
      </c>
    </row>
    <row r="61" spans="1:7" x14ac:dyDescent="0.35">
      <c r="A61" s="90" t="s">
        <v>60</v>
      </c>
      <c r="B61" s="90" t="s">
        <v>176</v>
      </c>
      <c r="C61" s="103" t="s">
        <v>185</v>
      </c>
      <c r="D61" s="103" t="s">
        <v>191</v>
      </c>
      <c r="E61" s="102" t="s">
        <v>189</v>
      </c>
      <c r="F61" s="102">
        <v>22.99</v>
      </c>
      <c r="G61" s="102">
        <v>82</v>
      </c>
    </row>
    <row r="62" spans="1:7" x14ac:dyDescent="0.35">
      <c r="A62" s="90" t="s">
        <v>61</v>
      </c>
      <c r="B62" s="90" t="s">
        <v>176</v>
      </c>
      <c r="C62" s="39" t="s">
        <v>138</v>
      </c>
      <c r="D62" s="103" t="s">
        <v>191</v>
      </c>
      <c r="E62" s="102" t="s">
        <v>189</v>
      </c>
      <c r="F62" s="102">
        <v>20.69</v>
      </c>
      <c r="G62" s="102">
        <v>78</v>
      </c>
    </row>
    <row r="63" spans="1:7" x14ac:dyDescent="0.35">
      <c r="A63" s="90" t="s">
        <v>62</v>
      </c>
      <c r="B63" s="90" t="s">
        <v>176</v>
      </c>
      <c r="C63" s="39" t="s">
        <v>138</v>
      </c>
      <c r="D63" s="103" t="s">
        <v>191</v>
      </c>
      <c r="E63" s="102" t="s">
        <v>189</v>
      </c>
      <c r="F63" s="102">
        <v>20.39</v>
      </c>
      <c r="G63" s="102">
        <v>81</v>
      </c>
    </row>
    <row r="64" spans="1:7" x14ac:dyDescent="0.35">
      <c r="A64" s="90" t="s">
        <v>63</v>
      </c>
      <c r="B64" s="90" t="s">
        <v>176</v>
      </c>
      <c r="C64" s="39" t="s">
        <v>177</v>
      </c>
      <c r="D64" s="103" t="s">
        <v>191</v>
      </c>
      <c r="E64" s="102" t="s">
        <v>189</v>
      </c>
      <c r="F64" s="102">
        <v>23.95</v>
      </c>
      <c r="G64" s="102">
        <v>76</v>
      </c>
    </row>
    <row r="65" spans="1:7" x14ac:dyDescent="0.35">
      <c r="A65" s="90" t="s">
        <v>64</v>
      </c>
      <c r="B65" s="90" t="s">
        <v>176</v>
      </c>
      <c r="C65" s="39" t="s">
        <v>177</v>
      </c>
      <c r="D65" s="103" t="s">
        <v>191</v>
      </c>
      <c r="E65" s="102" t="s">
        <v>189</v>
      </c>
      <c r="F65" s="102">
        <v>23.88</v>
      </c>
      <c r="G65" s="102">
        <v>76</v>
      </c>
    </row>
    <row r="66" spans="1:7" x14ac:dyDescent="0.35">
      <c r="A66" s="90" t="s">
        <v>65</v>
      </c>
      <c r="B66" s="90" t="s">
        <v>176</v>
      </c>
      <c r="C66" s="39" t="s">
        <v>178</v>
      </c>
      <c r="D66" s="103" t="s">
        <v>191</v>
      </c>
      <c r="E66" s="102" t="s">
        <v>189</v>
      </c>
      <c r="F66" s="102">
        <v>39.35</v>
      </c>
      <c r="G66" s="102">
        <v>95</v>
      </c>
    </row>
    <row r="67" spans="1:7" x14ac:dyDescent="0.35">
      <c r="A67" s="90" t="s">
        <v>66</v>
      </c>
      <c r="B67" s="90" t="s">
        <v>176</v>
      </c>
      <c r="C67" s="39" t="s">
        <v>178</v>
      </c>
      <c r="D67" s="103" t="s">
        <v>191</v>
      </c>
      <c r="E67" s="102" t="s">
        <v>189</v>
      </c>
      <c r="F67" s="102" t="s">
        <v>190</v>
      </c>
      <c r="G67" s="102">
        <v>95</v>
      </c>
    </row>
    <row r="68" spans="1:7" x14ac:dyDescent="0.35">
      <c r="A68" s="90" t="s">
        <v>67</v>
      </c>
      <c r="B68" s="90" t="s">
        <v>176</v>
      </c>
      <c r="C68" s="39" t="s">
        <v>179</v>
      </c>
      <c r="D68" s="103" t="s">
        <v>191</v>
      </c>
      <c r="E68" s="102" t="s">
        <v>189</v>
      </c>
      <c r="F68" s="102">
        <v>28.19</v>
      </c>
      <c r="G68" s="102">
        <v>84</v>
      </c>
    </row>
    <row r="69" spans="1:7" x14ac:dyDescent="0.35">
      <c r="A69" s="90" t="s">
        <v>68</v>
      </c>
      <c r="B69" s="90" t="s">
        <v>176</v>
      </c>
      <c r="C69" s="39" t="s">
        <v>179</v>
      </c>
      <c r="D69" s="103" t="s">
        <v>191</v>
      </c>
      <c r="E69" s="102" t="s">
        <v>189</v>
      </c>
      <c r="F69" s="102">
        <v>28.07</v>
      </c>
      <c r="G69" s="102">
        <v>83.5</v>
      </c>
    </row>
    <row r="70" spans="1:7" x14ac:dyDescent="0.35">
      <c r="A70" s="90" t="s">
        <v>69</v>
      </c>
      <c r="B70" s="90" t="s">
        <v>176</v>
      </c>
      <c r="C70" s="39" t="s">
        <v>180</v>
      </c>
      <c r="D70" s="103" t="s">
        <v>191</v>
      </c>
      <c r="E70" s="102" t="s">
        <v>189</v>
      </c>
      <c r="F70" s="102" t="s">
        <v>190</v>
      </c>
      <c r="G70" s="102">
        <v>95</v>
      </c>
    </row>
    <row r="71" spans="1:7" x14ac:dyDescent="0.35">
      <c r="A71" s="90" t="s">
        <v>70</v>
      </c>
      <c r="B71" s="90" t="s">
        <v>176</v>
      </c>
      <c r="C71" s="39" t="s">
        <v>180</v>
      </c>
      <c r="D71" s="103" t="s">
        <v>191</v>
      </c>
      <c r="E71" s="102" t="s">
        <v>189</v>
      </c>
      <c r="F71" s="102" t="s">
        <v>190</v>
      </c>
      <c r="G71" s="102">
        <v>95</v>
      </c>
    </row>
    <row r="72" spans="1:7" x14ac:dyDescent="0.35">
      <c r="A72" s="90" t="s">
        <v>71</v>
      </c>
      <c r="B72" s="90" t="s">
        <v>176</v>
      </c>
      <c r="C72" s="103" t="s">
        <v>185</v>
      </c>
      <c r="D72" s="103" t="s">
        <v>191</v>
      </c>
      <c r="E72" s="102" t="s">
        <v>189</v>
      </c>
      <c r="F72" s="102">
        <v>31.57</v>
      </c>
      <c r="G72" s="102">
        <v>82.5</v>
      </c>
    </row>
    <row r="73" spans="1:7" x14ac:dyDescent="0.35">
      <c r="A73" s="90" t="s">
        <v>72</v>
      </c>
      <c r="B73" s="90" t="s">
        <v>176</v>
      </c>
      <c r="C73" s="103" t="s">
        <v>185</v>
      </c>
      <c r="D73" s="103" t="s">
        <v>191</v>
      </c>
      <c r="E73" s="102" t="s">
        <v>189</v>
      </c>
      <c r="F73" s="102">
        <v>33.99</v>
      </c>
      <c r="G73" s="102">
        <v>79</v>
      </c>
    </row>
    <row r="74" spans="1:7" x14ac:dyDescent="0.35">
      <c r="A74" s="90" t="s">
        <v>114</v>
      </c>
      <c r="B74" s="90" t="s">
        <v>176</v>
      </c>
      <c r="C74" s="39" t="s">
        <v>138</v>
      </c>
      <c r="D74" s="103" t="s">
        <v>191</v>
      </c>
      <c r="E74" s="102" t="s">
        <v>189</v>
      </c>
      <c r="F74" s="102">
        <v>20.62</v>
      </c>
      <c r="G74" s="102">
        <v>74</v>
      </c>
    </row>
    <row r="75" spans="1:7" x14ac:dyDescent="0.35">
      <c r="A75" s="90" t="s">
        <v>115</v>
      </c>
      <c r="B75" s="90" t="s">
        <v>176</v>
      </c>
      <c r="C75" s="39" t="s">
        <v>138</v>
      </c>
      <c r="D75" s="103" t="s">
        <v>191</v>
      </c>
      <c r="E75" s="102" t="s">
        <v>189</v>
      </c>
      <c r="F75" s="102">
        <v>20.32</v>
      </c>
      <c r="G75" s="102">
        <v>81</v>
      </c>
    </row>
    <row r="76" spans="1:7" x14ac:dyDescent="0.35">
      <c r="A76" s="90" t="s">
        <v>116</v>
      </c>
      <c r="B76" s="90" t="s">
        <v>176</v>
      </c>
      <c r="C76" s="39" t="s">
        <v>177</v>
      </c>
      <c r="D76" s="103" t="s">
        <v>191</v>
      </c>
      <c r="E76" s="102" t="s">
        <v>189</v>
      </c>
      <c r="F76" s="102">
        <v>23.91</v>
      </c>
      <c r="G76" s="102">
        <v>76</v>
      </c>
    </row>
    <row r="77" spans="1:7" x14ac:dyDescent="0.35">
      <c r="A77" s="90" t="s">
        <v>117</v>
      </c>
      <c r="B77" s="90" t="s">
        <v>176</v>
      </c>
      <c r="C77" s="39" t="s">
        <v>177</v>
      </c>
      <c r="D77" s="103" t="s">
        <v>191</v>
      </c>
      <c r="E77" s="102" t="s">
        <v>189</v>
      </c>
      <c r="F77" s="102">
        <v>24.07</v>
      </c>
      <c r="G77" s="102">
        <v>76</v>
      </c>
    </row>
    <row r="78" spans="1:7" x14ac:dyDescent="0.35">
      <c r="A78" s="90" t="s">
        <v>118</v>
      </c>
      <c r="B78" s="90" t="s">
        <v>176</v>
      </c>
      <c r="C78" s="39" t="s">
        <v>178</v>
      </c>
      <c r="D78" s="103" t="s">
        <v>191</v>
      </c>
      <c r="E78" s="102" t="s">
        <v>189</v>
      </c>
      <c r="F78" s="102">
        <v>35.950000000000003</v>
      </c>
      <c r="G78" s="102">
        <v>81</v>
      </c>
    </row>
    <row r="79" spans="1:7" x14ac:dyDescent="0.35">
      <c r="A79" s="90" t="s">
        <v>119</v>
      </c>
      <c r="B79" s="90" t="s">
        <v>176</v>
      </c>
      <c r="C79" s="39" t="s">
        <v>178</v>
      </c>
      <c r="D79" s="103" t="s">
        <v>191</v>
      </c>
      <c r="E79" s="102" t="s">
        <v>189</v>
      </c>
      <c r="F79" s="102" t="s">
        <v>190</v>
      </c>
      <c r="G79" s="102">
        <v>65</v>
      </c>
    </row>
    <row r="80" spans="1:7" x14ac:dyDescent="0.35">
      <c r="A80" s="90" t="s">
        <v>120</v>
      </c>
      <c r="B80" s="90" t="s">
        <v>176</v>
      </c>
      <c r="C80" s="39" t="s">
        <v>179</v>
      </c>
      <c r="D80" s="103" t="s">
        <v>191</v>
      </c>
      <c r="E80" s="102" t="s">
        <v>189</v>
      </c>
      <c r="F80" s="102">
        <v>27.61</v>
      </c>
      <c r="G80" s="102">
        <v>83.5</v>
      </c>
    </row>
    <row r="81" spans="1:7" x14ac:dyDescent="0.35">
      <c r="A81" s="90" t="s">
        <v>121</v>
      </c>
      <c r="B81" s="90" t="s">
        <v>176</v>
      </c>
      <c r="C81" s="39" t="s">
        <v>179</v>
      </c>
      <c r="D81" s="103" t="s">
        <v>191</v>
      </c>
      <c r="E81" s="102" t="s">
        <v>189</v>
      </c>
      <c r="F81" s="102">
        <v>27.53</v>
      </c>
      <c r="G81" s="102">
        <v>84</v>
      </c>
    </row>
    <row r="82" spans="1:7" x14ac:dyDescent="0.35">
      <c r="A82" s="90" t="s">
        <v>122</v>
      </c>
      <c r="B82" s="90" t="s">
        <v>176</v>
      </c>
      <c r="C82" s="39" t="s">
        <v>180</v>
      </c>
      <c r="D82" s="103" t="s">
        <v>191</v>
      </c>
      <c r="E82" s="102" t="s">
        <v>189</v>
      </c>
      <c r="F82" s="102" t="s">
        <v>190</v>
      </c>
      <c r="G82" s="102">
        <v>95</v>
      </c>
    </row>
    <row r="83" spans="1:7" x14ac:dyDescent="0.35">
      <c r="A83" s="90" t="s">
        <v>123</v>
      </c>
      <c r="B83" s="90" t="s">
        <v>176</v>
      </c>
      <c r="C83" s="39" t="s">
        <v>180</v>
      </c>
      <c r="D83" s="103" t="s">
        <v>191</v>
      </c>
      <c r="E83" s="102" t="s">
        <v>189</v>
      </c>
      <c r="F83" s="102">
        <v>37.06</v>
      </c>
      <c r="G83" s="102">
        <v>77</v>
      </c>
    </row>
    <row r="84" spans="1:7" x14ac:dyDescent="0.35">
      <c r="A84" s="90" t="s">
        <v>124</v>
      </c>
      <c r="B84" s="90" t="s">
        <v>176</v>
      </c>
      <c r="C84" s="103" t="s">
        <v>185</v>
      </c>
      <c r="D84" s="103" t="s">
        <v>191</v>
      </c>
      <c r="E84" s="102" t="s">
        <v>189</v>
      </c>
      <c r="F84" s="102">
        <v>34.409999999999997</v>
      </c>
      <c r="G84" s="102">
        <v>82.5</v>
      </c>
    </row>
    <row r="85" spans="1:7" x14ac:dyDescent="0.35">
      <c r="A85" s="90" t="s">
        <v>125</v>
      </c>
      <c r="B85" s="90" t="s">
        <v>176</v>
      </c>
      <c r="C85" s="103" t="s">
        <v>185</v>
      </c>
      <c r="D85" s="103" t="s">
        <v>191</v>
      </c>
      <c r="E85" s="102" t="s">
        <v>189</v>
      </c>
      <c r="F85" s="102" t="s">
        <v>190</v>
      </c>
      <c r="G85" s="102">
        <v>80.5</v>
      </c>
    </row>
    <row r="86" spans="1:7" x14ac:dyDescent="0.35">
      <c r="A86" s="90" t="s">
        <v>126</v>
      </c>
      <c r="B86" s="90" t="s">
        <v>176</v>
      </c>
      <c r="C86" s="39" t="s">
        <v>138</v>
      </c>
      <c r="D86" s="103" t="s">
        <v>191</v>
      </c>
      <c r="E86" s="102" t="s">
        <v>189</v>
      </c>
      <c r="F86" s="102">
        <v>14.53</v>
      </c>
      <c r="G86" s="102">
        <v>85</v>
      </c>
    </row>
    <row r="87" spans="1:7" x14ac:dyDescent="0.35">
      <c r="A87" s="90" t="s">
        <v>127</v>
      </c>
      <c r="B87" s="90" t="s">
        <v>176</v>
      </c>
      <c r="C87" s="39" t="s">
        <v>138</v>
      </c>
      <c r="D87" s="103" t="s">
        <v>191</v>
      </c>
      <c r="E87" s="102" t="s">
        <v>189</v>
      </c>
      <c r="F87" s="102">
        <v>14.14</v>
      </c>
      <c r="G87" s="102">
        <v>79.5</v>
      </c>
    </row>
    <row r="88" spans="1:7" x14ac:dyDescent="0.35">
      <c r="A88" s="90" t="s">
        <v>128</v>
      </c>
      <c r="B88" s="90" t="s">
        <v>176</v>
      </c>
      <c r="C88" s="39" t="s">
        <v>177</v>
      </c>
      <c r="D88" s="103" t="s">
        <v>191</v>
      </c>
      <c r="E88" s="102" t="s">
        <v>189</v>
      </c>
      <c r="F88" s="102">
        <v>24.15</v>
      </c>
      <c r="G88" s="102">
        <v>73</v>
      </c>
    </row>
    <row r="89" spans="1:7" x14ac:dyDescent="0.35">
      <c r="A89" s="90" t="s">
        <v>129</v>
      </c>
      <c r="B89" s="90" t="s">
        <v>176</v>
      </c>
      <c r="C89" s="39" t="s">
        <v>177</v>
      </c>
      <c r="D89" s="103" t="s">
        <v>191</v>
      </c>
      <c r="E89" s="102" t="s">
        <v>189</v>
      </c>
      <c r="F89" s="102">
        <v>24.14</v>
      </c>
      <c r="G89" s="102">
        <v>73.5</v>
      </c>
    </row>
    <row r="90" spans="1:7" x14ac:dyDescent="0.35">
      <c r="A90" s="90" t="s">
        <v>130</v>
      </c>
      <c r="B90" s="90" t="s">
        <v>176</v>
      </c>
      <c r="C90" s="39" t="s">
        <v>178</v>
      </c>
      <c r="D90" s="103" t="s">
        <v>191</v>
      </c>
      <c r="E90" s="102" t="s">
        <v>189</v>
      </c>
      <c r="F90" s="102">
        <v>26.05</v>
      </c>
      <c r="G90" s="102">
        <v>87.5</v>
      </c>
    </row>
    <row r="91" spans="1:7" x14ac:dyDescent="0.35">
      <c r="A91" s="90" t="s">
        <v>131</v>
      </c>
      <c r="B91" s="90" t="s">
        <v>176</v>
      </c>
      <c r="C91" s="39" t="s">
        <v>178</v>
      </c>
      <c r="D91" s="103" t="s">
        <v>191</v>
      </c>
      <c r="E91" s="102" t="s">
        <v>189</v>
      </c>
      <c r="F91" s="102">
        <v>26.08</v>
      </c>
      <c r="G91" s="102">
        <v>87.5</v>
      </c>
    </row>
    <row r="92" spans="1:7" x14ac:dyDescent="0.35">
      <c r="A92" s="90" t="s">
        <v>132</v>
      </c>
      <c r="B92" s="90" t="s">
        <v>176</v>
      </c>
      <c r="C92" s="39" t="s">
        <v>179</v>
      </c>
      <c r="D92" s="103" t="s">
        <v>191</v>
      </c>
      <c r="E92" s="102" t="s">
        <v>189</v>
      </c>
      <c r="F92" s="102">
        <v>20.5</v>
      </c>
      <c r="G92" s="102">
        <v>83.5</v>
      </c>
    </row>
    <row r="93" spans="1:7" x14ac:dyDescent="0.35">
      <c r="A93" s="90" t="s">
        <v>133</v>
      </c>
      <c r="B93" s="90" t="s">
        <v>176</v>
      </c>
      <c r="C93" s="39" t="s">
        <v>179</v>
      </c>
      <c r="D93" s="103" t="s">
        <v>191</v>
      </c>
      <c r="E93" s="102" t="s">
        <v>189</v>
      </c>
      <c r="F93" s="102">
        <v>19.88</v>
      </c>
      <c r="G93" s="102">
        <v>83.5</v>
      </c>
    </row>
    <row r="94" spans="1:7" x14ac:dyDescent="0.35">
      <c r="A94" s="90" t="s">
        <v>134</v>
      </c>
      <c r="B94" s="90" t="s">
        <v>176</v>
      </c>
      <c r="C94" s="39" t="s">
        <v>180</v>
      </c>
      <c r="D94" s="103" t="s">
        <v>191</v>
      </c>
      <c r="E94" s="102" t="s">
        <v>189</v>
      </c>
      <c r="F94" s="102">
        <v>21.26</v>
      </c>
      <c r="G94" s="102">
        <v>77</v>
      </c>
    </row>
    <row r="95" spans="1:7" x14ac:dyDescent="0.35">
      <c r="A95" s="90" t="s">
        <v>135</v>
      </c>
      <c r="B95" s="90" t="s">
        <v>176</v>
      </c>
      <c r="C95" s="39" t="s">
        <v>180</v>
      </c>
      <c r="D95" s="103" t="s">
        <v>191</v>
      </c>
      <c r="E95" s="102" t="s">
        <v>189</v>
      </c>
      <c r="F95" s="102">
        <v>21.23</v>
      </c>
      <c r="G95" s="102">
        <v>77</v>
      </c>
    </row>
    <row r="96" spans="1:7" x14ac:dyDescent="0.35">
      <c r="A96" s="90" t="s">
        <v>136</v>
      </c>
      <c r="B96" s="90" t="s">
        <v>176</v>
      </c>
      <c r="C96" s="103" t="s">
        <v>185</v>
      </c>
      <c r="D96" s="103" t="s">
        <v>191</v>
      </c>
      <c r="E96" s="102" t="s">
        <v>189</v>
      </c>
      <c r="F96" s="102">
        <v>17.52</v>
      </c>
      <c r="G96" s="102">
        <v>82</v>
      </c>
    </row>
    <row r="97" spans="1:7" x14ac:dyDescent="0.35">
      <c r="A97" s="90" t="s">
        <v>137</v>
      </c>
      <c r="B97" s="90" t="s">
        <v>176</v>
      </c>
      <c r="C97" s="103" t="s">
        <v>185</v>
      </c>
      <c r="D97" s="103" t="s">
        <v>191</v>
      </c>
      <c r="E97" s="102" t="s">
        <v>189</v>
      </c>
      <c r="F97" s="102">
        <v>17.600000000000001</v>
      </c>
      <c r="G97" s="102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6:Y57"/>
  <sheetViews>
    <sheetView tabSelected="1" topLeftCell="B1" workbookViewId="0">
      <selection activeCell="H55" sqref="H55"/>
    </sheetView>
  </sheetViews>
  <sheetFormatPr defaultRowHeight="14.5" x14ac:dyDescent="0.35"/>
  <cols>
    <col min="4" max="4" width="17.453125" customWidth="1"/>
    <col min="12" max="12" width="17.54296875" customWidth="1"/>
    <col min="17" max="17" width="14.453125" customWidth="1"/>
    <col min="20" max="20" width="15.1796875" customWidth="1"/>
    <col min="25" max="25" width="12.1796875" customWidth="1"/>
  </cols>
  <sheetData>
    <row r="6" spans="3:25" x14ac:dyDescent="0.35">
      <c r="C6" s="31" t="s">
        <v>156</v>
      </c>
      <c r="D6" s="31" t="s">
        <v>150</v>
      </c>
      <c r="E6" s="31" t="s">
        <v>22</v>
      </c>
      <c r="F6" s="31" t="s">
        <v>151</v>
      </c>
      <c r="G6" s="31" t="s">
        <v>152</v>
      </c>
      <c r="H6" s="31" t="s">
        <v>153</v>
      </c>
      <c r="I6" s="85" t="s">
        <v>154</v>
      </c>
      <c r="K6" s="31" t="s">
        <v>177</v>
      </c>
      <c r="L6" s="31" t="s">
        <v>150</v>
      </c>
      <c r="M6" s="31" t="s">
        <v>22</v>
      </c>
      <c r="N6" s="31" t="s">
        <v>151</v>
      </c>
      <c r="O6" s="31" t="s">
        <v>152</v>
      </c>
      <c r="P6" s="31" t="s">
        <v>153</v>
      </c>
      <c r="Q6" s="85" t="s">
        <v>154</v>
      </c>
      <c r="S6" s="31" t="s">
        <v>178</v>
      </c>
      <c r="T6" s="31" t="s">
        <v>150</v>
      </c>
      <c r="U6" s="31" t="s">
        <v>22</v>
      </c>
      <c r="V6" s="31" t="s">
        <v>151</v>
      </c>
      <c r="W6" s="31" t="s">
        <v>152</v>
      </c>
      <c r="X6" s="31" t="s">
        <v>153</v>
      </c>
      <c r="Y6" s="85" t="s">
        <v>154</v>
      </c>
    </row>
    <row r="7" spans="3:25" x14ac:dyDescent="0.35">
      <c r="C7" s="31"/>
      <c r="D7" s="92" t="s">
        <v>159</v>
      </c>
      <c r="E7" s="87"/>
      <c r="F7" s="103">
        <v>15.6</v>
      </c>
      <c r="G7" s="115">
        <f>AVERAGE(F7:F8)</f>
        <v>15.42</v>
      </c>
      <c r="H7" s="113">
        <f>_xlfn.STDEV.S(F7:F8)</f>
        <v>0.25455844122715671</v>
      </c>
      <c r="I7" s="104"/>
      <c r="K7" s="31"/>
      <c r="L7" s="92" t="s">
        <v>159</v>
      </c>
      <c r="M7" s="31"/>
      <c r="N7" s="103">
        <v>23.2</v>
      </c>
      <c r="O7" s="113">
        <f>AVERAGE(N7:N8)</f>
        <v>23.234999999999999</v>
      </c>
      <c r="P7" s="113">
        <f>_xlfn.STDEV.S(N7:N8)</f>
        <v>4.9497474683058526E-2</v>
      </c>
      <c r="Q7" s="104">
        <f>POWER(2,-((O7-G7)-($O$7-$G$7)))</f>
        <v>1</v>
      </c>
      <c r="S7" s="31"/>
      <c r="T7" s="92" t="s">
        <v>159</v>
      </c>
      <c r="U7" s="31"/>
      <c r="V7" s="103">
        <v>27.9</v>
      </c>
      <c r="W7" s="113">
        <f>AVERAGE(V7:V8)</f>
        <v>27.895</v>
      </c>
      <c r="X7" s="113">
        <f>_xlfn.STDEV.S(V7:V8)</f>
        <v>7.0710678118640685E-3</v>
      </c>
      <c r="Y7" s="104">
        <f>POWER(2,-((W7-G7)-($W$7-$G$7)))</f>
        <v>1</v>
      </c>
    </row>
    <row r="8" spans="3:25" x14ac:dyDescent="0.35">
      <c r="C8" s="31"/>
      <c r="D8" s="93"/>
      <c r="E8" s="87"/>
      <c r="F8" s="103">
        <v>15.24</v>
      </c>
      <c r="G8" s="113"/>
      <c r="H8" s="113"/>
      <c r="I8" s="104"/>
      <c r="K8" s="31"/>
      <c r="L8" s="93"/>
      <c r="M8" s="31"/>
      <c r="N8" s="103">
        <v>23.27</v>
      </c>
      <c r="O8" s="113"/>
      <c r="P8" s="113"/>
      <c r="Q8" s="104"/>
      <c r="S8" s="31"/>
      <c r="T8" s="93"/>
      <c r="U8" s="31"/>
      <c r="V8" s="103">
        <v>27.89</v>
      </c>
      <c r="W8" s="113"/>
      <c r="X8" s="113"/>
      <c r="Y8" s="104"/>
    </row>
    <row r="9" spans="3:25" x14ac:dyDescent="0.35">
      <c r="C9" s="31"/>
      <c r="D9" s="92" t="s">
        <v>165</v>
      </c>
      <c r="E9" s="87"/>
      <c r="F9" s="103">
        <v>16.260000000000002</v>
      </c>
      <c r="G9" s="115">
        <f>AVERAGE(F9:F10)</f>
        <v>16.225000000000001</v>
      </c>
      <c r="H9" s="113">
        <f t="shared" ref="H9" si="0">_xlfn.STDEV.S(F9:F10)</f>
        <v>4.9497474683058526E-2</v>
      </c>
      <c r="I9" s="104"/>
      <c r="K9" s="31"/>
      <c r="L9" s="92" t="s">
        <v>165</v>
      </c>
      <c r="M9" s="31"/>
      <c r="N9" s="103">
        <v>24.02</v>
      </c>
      <c r="O9" s="113">
        <f t="shared" ref="O9" si="1">AVERAGE(N9:N10)</f>
        <v>23.884999999999998</v>
      </c>
      <c r="P9" s="113">
        <f t="shared" ref="P9" si="2">_xlfn.STDEV.S(N9:N10)</f>
        <v>0.19091883092036754</v>
      </c>
      <c r="Q9" s="104">
        <f>POWER(2,-((O9-G9)-($O$7-$G$7)))</f>
        <v>1.1134216182286887</v>
      </c>
      <c r="S9" s="31"/>
      <c r="T9" s="92" t="s">
        <v>165</v>
      </c>
      <c r="U9" s="31"/>
      <c r="V9" s="103">
        <v>27.16</v>
      </c>
      <c r="W9" s="113">
        <f t="shared" ref="W9" si="3">AVERAGE(V9:V10)</f>
        <v>27.355</v>
      </c>
      <c r="X9" s="113">
        <f t="shared" ref="X9" si="4">_xlfn.STDEV.S(V9:V10)</f>
        <v>0.27577164466275395</v>
      </c>
      <c r="Y9" s="104">
        <f>POWER(2,-((W9-G9)-($W$7-$G$7)))</f>
        <v>2.5403019650775804</v>
      </c>
    </row>
    <row r="10" spans="3:25" x14ac:dyDescent="0.35">
      <c r="C10" s="31"/>
      <c r="D10" s="93"/>
      <c r="E10" s="87"/>
      <c r="F10" s="103">
        <v>16.190000000000001</v>
      </c>
      <c r="G10" s="113"/>
      <c r="H10" s="113"/>
      <c r="I10" s="104"/>
      <c r="K10" s="31"/>
      <c r="L10" s="93"/>
      <c r="M10" s="31"/>
      <c r="N10" s="103">
        <v>23.75</v>
      </c>
      <c r="O10" s="113"/>
      <c r="P10" s="113"/>
      <c r="Q10" s="104"/>
      <c r="S10" s="31"/>
      <c r="T10" s="93"/>
      <c r="U10" s="31"/>
      <c r="V10" s="103">
        <v>27.55</v>
      </c>
      <c r="W10" s="113"/>
      <c r="X10" s="113"/>
      <c r="Y10" s="104"/>
    </row>
    <row r="11" spans="3:25" x14ac:dyDescent="0.35">
      <c r="C11" s="31"/>
      <c r="D11" s="92" t="s">
        <v>167</v>
      </c>
      <c r="E11" s="87"/>
      <c r="F11" s="103">
        <v>19.73</v>
      </c>
      <c r="G11" s="115">
        <f>AVERAGE(F11:F12)</f>
        <v>19.625</v>
      </c>
      <c r="H11" s="113">
        <f t="shared" ref="H11" si="5">_xlfn.STDEV.S(F11:F12)</f>
        <v>0.14849242404917559</v>
      </c>
      <c r="I11" s="104"/>
      <c r="K11" s="31"/>
      <c r="L11" s="92" t="s">
        <v>167</v>
      </c>
      <c r="M11" s="31"/>
      <c r="N11" s="103">
        <v>23.07</v>
      </c>
      <c r="O11" s="113">
        <f t="shared" ref="O11" si="6">AVERAGE(N11:N12)</f>
        <v>23.024999999999999</v>
      </c>
      <c r="P11" s="113">
        <f t="shared" ref="P11" si="7">_xlfn.STDEV.S(N11:N12)</f>
        <v>6.3639610306789177E-2</v>
      </c>
      <c r="Q11" s="104">
        <f t="shared" ref="Q11" si="8">POWER(2,-((O11-G11)-($O$7-$G$7)))</f>
        <v>21.332778833459187</v>
      </c>
      <c r="S11" s="31"/>
      <c r="T11" s="92" t="s">
        <v>167</v>
      </c>
      <c r="U11" s="31"/>
      <c r="V11" s="103"/>
      <c r="W11" s="113">
        <f t="shared" ref="W11" si="9">AVERAGE(V11:V12)</f>
        <v>32.9</v>
      </c>
      <c r="X11" s="113" t="e">
        <f t="shared" ref="X11" si="10">_xlfn.STDEV.S(V11:V12)</f>
        <v>#DIV/0!</v>
      </c>
      <c r="Y11" s="104">
        <f t="shared" ref="Y11" si="11">POWER(2,-((W11-G11)-($W$7-$G$7)))</f>
        <v>0.57434917749851788</v>
      </c>
    </row>
    <row r="12" spans="3:25" x14ac:dyDescent="0.35">
      <c r="C12" s="31"/>
      <c r="D12" s="93"/>
      <c r="E12" s="87"/>
      <c r="F12" s="103">
        <v>19.52</v>
      </c>
      <c r="G12" s="113"/>
      <c r="H12" s="113"/>
      <c r="I12" s="104"/>
      <c r="K12" s="31"/>
      <c r="L12" s="93"/>
      <c r="M12" s="31"/>
      <c r="N12" s="103">
        <v>22.98</v>
      </c>
      <c r="O12" s="113"/>
      <c r="P12" s="113"/>
      <c r="Q12" s="104"/>
      <c r="S12" s="31"/>
      <c r="T12" s="93"/>
      <c r="U12" s="31"/>
      <c r="V12" s="103">
        <v>32.9</v>
      </c>
      <c r="W12" s="113"/>
      <c r="X12" s="113"/>
      <c r="Y12" s="104"/>
    </row>
    <row r="13" spans="3:25" x14ac:dyDescent="0.35">
      <c r="C13" s="31"/>
      <c r="D13" s="92" t="s">
        <v>169</v>
      </c>
      <c r="E13" s="87"/>
      <c r="F13" s="103">
        <v>16.34</v>
      </c>
      <c r="G13" s="115">
        <f>AVERAGE(F13:F14)</f>
        <v>16.36</v>
      </c>
      <c r="H13" s="113">
        <f t="shared" ref="H13" si="12">_xlfn.STDEV.S(F13:F14)</f>
        <v>2.8284271247461298E-2</v>
      </c>
      <c r="I13" s="104"/>
      <c r="K13" s="31"/>
      <c r="L13" s="92" t="s">
        <v>169</v>
      </c>
      <c r="M13" s="31"/>
      <c r="N13" s="103">
        <v>22.76</v>
      </c>
      <c r="O13" s="113">
        <f t="shared" ref="O13" si="13">AVERAGE(N13:N14)</f>
        <v>22.745000000000001</v>
      </c>
      <c r="P13" s="113">
        <f t="shared" ref="P13" si="14">_xlfn.STDEV.S(N13:N14)</f>
        <v>2.1213203435597228E-2</v>
      </c>
      <c r="Q13" s="104">
        <f t="shared" ref="Q13" si="15">POWER(2,-((O13-G13)-($O$7-$G$7)))</f>
        <v>2.6944671537313769</v>
      </c>
      <c r="S13" s="31"/>
      <c r="T13" s="92" t="s">
        <v>169</v>
      </c>
      <c r="U13" s="31"/>
      <c r="V13" s="103">
        <v>27.61</v>
      </c>
      <c r="W13" s="113">
        <f t="shared" ref="W13" si="16">AVERAGE(V13:V14)</f>
        <v>27.664999999999999</v>
      </c>
      <c r="X13" s="113">
        <f t="shared" ref="X13" si="17">_xlfn.STDEV.S(V13:V14)</f>
        <v>7.7781745930519827E-2</v>
      </c>
      <c r="Y13" s="104">
        <f t="shared" ref="Y13" si="18">POWER(2,-((W13-G13)-($W$7-$G$7)))</f>
        <v>2.2501169693776188</v>
      </c>
    </row>
    <row r="14" spans="3:25" x14ac:dyDescent="0.35">
      <c r="C14" s="31"/>
      <c r="D14" s="93"/>
      <c r="E14" s="31"/>
      <c r="F14" s="103">
        <v>16.38</v>
      </c>
      <c r="G14" s="113"/>
      <c r="H14" s="113"/>
      <c r="I14" s="104"/>
      <c r="K14" s="31"/>
      <c r="L14" s="93"/>
      <c r="M14" s="31"/>
      <c r="N14" s="103">
        <v>22.73</v>
      </c>
      <c r="O14" s="113"/>
      <c r="P14" s="113"/>
      <c r="Q14" s="104"/>
      <c r="S14" s="31"/>
      <c r="T14" s="93"/>
      <c r="U14" s="31"/>
      <c r="V14" s="103">
        <v>27.72</v>
      </c>
      <c r="W14" s="113"/>
      <c r="X14" s="113"/>
      <c r="Y14" s="104"/>
    </row>
    <row r="15" spans="3:25" x14ac:dyDescent="0.35">
      <c r="C15" s="31"/>
      <c r="D15" s="92" t="s">
        <v>157</v>
      </c>
      <c r="E15" s="31"/>
      <c r="F15" s="103">
        <v>16.7</v>
      </c>
      <c r="G15" s="115">
        <f>AVERAGE(F15:F16)</f>
        <v>16.795000000000002</v>
      </c>
      <c r="H15" s="113">
        <f t="shared" ref="H15" si="19">_xlfn.STDEV.S(F15:F16)</f>
        <v>0.13435028842544494</v>
      </c>
      <c r="I15" s="104"/>
      <c r="K15" s="31"/>
      <c r="L15" s="92" t="s">
        <v>157</v>
      </c>
      <c r="M15" s="31"/>
      <c r="N15" s="103">
        <v>22.77</v>
      </c>
      <c r="O15" s="113">
        <f t="shared" ref="O15" si="20">AVERAGE(N15:N16)</f>
        <v>22.78</v>
      </c>
      <c r="P15" s="113">
        <f t="shared" ref="P15" si="21">_xlfn.STDEV.S(N15:N16)</f>
        <v>1.4142135623730649E-2</v>
      </c>
      <c r="Q15" s="104">
        <f t="shared" ref="Q15" si="22">POWER(2,-((O15-G15)-($O$7-$G$7)))</f>
        <v>3.5553707246662811</v>
      </c>
      <c r="S15" s="31"/>
      <c r="T15" s="92" t="s">
        <v>157</v>
      </c>
      <c r="U15" s="31"/>
      <c r="V15" s="103">
        <v>27.65</v>
      </c>
      <c r="W15" s="113">
        <f t="shared" ref="W15" si="23">AVERAGE(V15:V16)</f>
        <v>27.729999999999997</v>
      </c>
      <c r="X15" s="113">
        <f t="shared" ref="X15" si="24">_xlfn.STDEV.S(V15:V16)</f>
        <v>0.1131370849898477</v>
      </c>
      <c r="Y15" s="104">
        <f t="shared" ref="Y15" si="25">POWER(2,-((W15-G15)-($W$7-$G$7)))</f>
        <v>2.9079450346406297</v>
      </c>
    </row>
    <row r="16" spans="3:25" x14ac:dyDescent="0.35">
      <c r="C16" s="31"/>
      <c r="D16" s="93"/>
      <c r="E16" s="31"/>
      <c r="F16" s="103">
        <v>16.89</v>
      </c>
      <c r="G16" s="113"/>
      <c r="H16" s="113"/>
      <c r="I16" s="104"/>
      <c r="K16" s="31"/>
      <c r="L16" s="93"/>
      <c r="M16" s="31"/>
      <c r="N16" s="103">
        <v>22.79</v>
      </c>
      <c r="O16" s="113"/>
      <c r="P16" s="113"/>
      <c r="Q16" s="104"/>
      <c r="S16" s="31"/>
      <c r="T16" s="93"/>
      <c r="U16" s="31"/>
      <c r="V16" s="103">
        <v>27.81</v>
      </c>
      <c r="W16" s="113"/>
      <c r="X16" s="113"/>
      <c r="Y16" s="104"/>
    </row>
    <row r="17" spans="3:25" x14ac:dyDescent="0.35">
      <c r="C17" s="31"/>
      <c r="D17" s="92" t="s">
        <v>163</v>
      </c>
      <c r="E17" s="31"/>
      <c r="F17" s="103">
        <v>20.69</v>
      </c>
      <c r="G17" s="115">
        <f>AVERAGE(F18)</f>
        <v>20.39</v>
      </c>
      <c r="H17" s="113">
        <f>_xlfn.STDEV.S(F17:F18)</f>
        <v>0.21213203435596475</v>
      </c>
      <c r="I17" s="104"/>
      <c r="K17" s="31"/>
      <c r="L17" s="92" t="s">
        <v>163</v>
      </c>
      <c r="M17" s="31"/>
      <c r="N17" s="103">
        <v>23.95</v>
      </c>
      <c r="O17" s="113">
        <f t="shared" ref="O17" si="26">AVERAGE(N17:N18)</f>
        <v>23.914999999999999</v>
      </c>
      <c r="P17" s="113">
        <f t="shared" ref="P17" si="27">_xlfn.STDEV.S(N17:N18)</f>
        <v>4.9497474683058526E-2</v>
      </c>
      <c r="Q17" s="104">
        <f t="shared" ref="Q17" si="28">POWER(2,-((O17-G17)-($O$7-$G$7)))</f>
        <v>19.562244443073109</v>
      </c>
      <c r="S17" s="31"/>
      <c r="T17" s="92" t="s">
        <v>163</v>
      </c>
      <c r="U17" s="31"/>
      <c r="V17" s="103">
        <v>39.35</v>
      </c>
      <c r="W17" s="113">
        <f t="shared" ref="W17" si="29">AVERAGE(V17:V18)</f>
        <v>39.35</v>
      </c>
      <c r="X17" s="113" t="e">
        <f t="shared" ref="X17" si="30">_xlfn.STDEV.S(V17:V18)</f>
        <v>#DIV/0!</v>
      </c>
      <c r="Y17" s="104">
        <f t="shared" ref="Y17" si="31">POWER(2,-((W17-G17)-($W$7-$G$7)))</f>
        <v>1.1164016716727282E-2</v>
      </c>
    </row>
    <row r="18" spans="3:25" x14ac:dyDescent="0.35">
      <c r="C18" s="31"/>
      <c r="D18" s="93"/>
      <c r="E18" s="31"/>
      <c r="F18" s="103">
        <v>20.39</v>
      </c>
      <c r="G18" s="113"/>
      <c r="H18" s="113"/>
      <c r="I18" s="104"/>
      <c r="K18" s="31"/>
      <c r="L18" s="93"/>
      <c r="M18" s="31"/>
      <c r="N18" s="103">
        <v>23.88</v>
      </c>
      <c r="O18" s="113"/>
      <c r="P18" s="113"/>
      <c r="Q18" s="104"/>
      <c r="S18" s="31"/>
      <c r="T18" s="93"/>
      <c r="U18" s="31"/>
      <c r="V18" s="103"/>
      <c r="W18" s="113"/>
      <c r="X18" s="113"/>
      <c r="Y18" s="104"/>
    </row>
    <row r="19" spans="3:25" x14ac:dyDescent="0.35">
      <c r="C19" s="31"/>
      <c r="D19" s="92" t="s">
        <v>161</v>
      </c>
      <c r="E19" s="31"/>
      <c r="F19" s="103">
        <v>20.62</v>
      </c>
      <c r="G19" s="115">
        <f>AVERAGE(F19:F20)</f>
        <v>20.47</v>
      </c>
      <c r="H19" s="113">
        <f t="shared" ref="H19:H21" si="32">_xlfn.STDEV.S(F19:F20)</f>
        <v>0.21213203435596475</v>
      </c>
      <c r="I19" s="104"/>
      <c r="K19" s="31"/>
      <c r="L19" s="92" t="s">
        <v>161</v>
      </c>
      <c r="M19" s="31"/>
      <c r="N19" s="103">
        <v>23.91</v>
      </c>
      <c r="O19" s="113">
        <f t="shared" ref="O19:O21" si="33">AVERAGE(N19:N20)</f>
        <v>23.990000000000002</v>
      </c>
      <c r="P19" s="113">
        <f t="shared" ref="P19:P21" si="34">_xlfn.STDEV.S(N19:N20)</f>
        <v>0.1131370849898477</v>
      </c>
      <c r="Q19" s="104">
        <f t="shared" ref="Q19:Q21" si="35">POWER(2,-((O19-G19)-($O$7-$G$7)))</f>
        <v>19.630159636060817</v>
      </c>
      <c r="S19" s="31"/>
      <c r="T19" s="92" t="s">
        <v>161</v>
      </c>
      <c r="U19" s="31"/>
      <c r="V19" s="103">
        <v>35.950000000000003</v>
      </c>
      <c r="W19" s="113">
        <f t="shared" ref="W19:W21" si="36">AVERAGE(V19:V20)</f>
        <v>35.950000000000003</v>
      </c>
      <c r="X19" s="113" t="e">
        <f t="shared" ref="X19:X21" si="37">_xlfn.STDEV.S(V19:V20)</f>
        <v>#DIV/0!</v>
      </c>
      <c r="Y19" s="104">
        <f t="shared" ref="Y19" si="38">POWER(2,-((W19-G19)-($W$7-$G$7)))</f>
        <v>0.12456753285348308</v>
      </c>
    </row>
    <row r="20" spans="3:25" x14ac:dyDescent="0.35">
      <c r="C20" s="31"/>
      <c r="D20" s="93"/>
      <c r="E20" s="31"/>
      <c r="F20" s="103">
        <v>20.32</v>
      </c>
      <c r="G20" s="113"/>
      <c r="H20" s="113"/>
      <c r="I20" s="104"/>
      <c r="K20" s="31"/>
      <c r="L20" s="93"/>
      <c r="M20" s="31"/>
      <c r="N20" s="103">
        <v>24.07</v>
      </c>
      <c r="O20" s="113"/>
      <c r="P20" s="113"/>
      <c r="Q20" s="104"/>
      <c r="S20" s="31"/>
      <c r="T20" s="93"/>
      <c r="U20" s="31"/>
      <c r="V20" s="103"/>
      <c r="W20" s="113"/>
      <c r="X20" s="113"/>
      <c r="Y20" s="104"/>
    </row>
    <row r="21" spans="3:25" x14ac:dyDescent="0.35">
      <c r="C21" s="31"/>
      <c r="D21" s="92" t="s">
        <v>155</v>
      </c>
      <c r="E21" s="31"/>
      <c r="F21" s="103">
        <v>14.53</v>
      </c>
      <c r="G21" s="113">
        <f t="shared" ref="G21" si="39">AVERAGE(F21:F22)</f>
        <v>14.335000000000001</v>
      </c>
      <c r="H21" s="113">
        <f t="shared" si="32"/>
        <v>0.27577164466275267</v>
      </c>
      <c r="I21" s="104"/>
      <c r="L21" s="92" t="s">
        <v>155</v>
      </c>
      <c r="N21" s="103">
        <v>24.15</v>
      </c>
      <c r="O21" s="113">
        <f t="shared" si="33"/>
        <v>24.145</v>
      </c>
      <c r="P21" s="113">
        <f t="shared" si="34"/>
        <v>7.0710678118640685E-3</v>
      </c>
      <c r="Q21" s="104">
        <f t="shared" si="35"/>
        <v>0.25086793712737587</v>
      </c>
      <c r="T21" s="92" t="s">
        <v>155</v>
      </c>
      <c r="V21" s="103">
        <v>26.05</v>
      </c>
      <c r="W21" s="113">
        <f t="shared" si="36"/>
        <v>26.064999999999998</v>
      </c>
      <c r="X21" s="113">
        <f t="shared" si="37"/>
        <v>2.1213203435594716E-2</v>
      </c>
      <c r="Y21" s="104">
        <f t="shared" ref="Y21" si="40">POWER(2,-((W21-G21)-($W$7-$G$7)))</f>
        <v>1.6759742693359003</v>
      </c>
    </row>
    <row r="22" spans="3:25" x14ac:dyDescent="0.35">
      <c r="C22" s="31"/>
      <c r="D22" s="31"/>
      <c r="E22" s="31"/>
      <c r="F22" s="103">
        <v>14.14</v>
      </c>
      <c r="G22" s="113"/>
      <c r="H22" s="113"/>
      <c r="I22" s="104"/>
      <c r="N22" s="103">
        <v>24.14</v>
      </c>
      <c r="O22" s="113"/>
      <c r="P22" s="113"/>
      <c r="Q22" s="104"/>
      <c r="V22" s="103">
        <v>26.08</v>
      </c>
      <c r="W22" s="113"/>
      <c r="X22" s="113"/>
      <c r="Y22" s="104"/>
    </row>
    <row r="23" spans="3:25" x14ac:dyDescent="0.35">
      <c r="C23" s="31"/>
      <c r="D23" s="31"/>
      <c r="E23" s="31"/>
      <c r="F23" s="31"/>
      <c r="G23" s="31"/>
      <c r="H23" s="31"/>
      <c r="I23" s="31"/>
    </row>
    <row r="24" spans="3:25" x14ac:dyDescent="0.35">
      <c r="C24" s="31"/>
      <c r="D24" s="31"/>
      <c r="E24" s="31"/>
      <c r="F24" s="31"/>
      <c r="G24" s="31"/>
      <c r="H24" s="31"/>
      <c r="I24" s="85"/>
      <c r="K24" s="31" t="s">
        <v>179</v>
      </c>
      <c r="L24" s="31" t="s">
        <v>150</v>
      </c>
      <c r="M24" s="31" t="s">
        <v>22</v>
      </c>
      <c r="N24" s="31" t="s">
        <v>151</v>
      </c>
      <c r="O24" s="31" t="s">
        <v>152</v>
      </c>
      <c r="P24" s="31" t="s">
        <v>153</v>
      </c>
      <c r="Q24" s="85" t="s">
        <v>154</v>
      </c>
      <c r="S24" s="31" t="s">
        <v>180</v>
      </c>
      <c r="T24" s="31" t="s">
        <v>150</v>
      </c>
      <c r="U24" s="31" t="s">
        <v>22</v>
      </c>
      <c r="V24" s="31" t="s">
        <v>151</v>
      </c>
      <c r="W24" s="31" t="s">
        <v>152</v>
      </c>
      <c r="X24" s="31" t="s">
        <v>153</v>
      </c>
      <c r="Y24" s="85" t="s">
        <v>154</v>
      </c>
    </row>
    <row r="25" spans="3:25" x14ac:dyDescent="0.35">
      <c r="C25" s="31"/>
      <c r="D25" s="86"/>
      <c r="E25" s="31"/>
      <c r="F25" s="85"/>
      <c r="G25" s="113"/>
      <c r="H25" s="113"/>
      <c r="I25" s="104"/>
      <c r="J25" s="17"/>
      <c r="K25" s="31"/>
      <c r="L25" s="92" t="s">
        <v>159</v>
      </c>
      <c r="M25" s="31"/>
      <c r="N25" s="103">
        <v>22.91</v>
      </c>
      <c r="O25" s="113">
        <f>AVERAGE(N25:N26)</f>
        <v>22.86</v>
      </c>
      <c r="P25" s="113">
        <f>_xlfn.STDEV.S(N25:N26)</f>
        <v>7.0710678118655765E-2</v>
      </c>
      <c r="Q25" s="104">
        <f>POWER(2,-((O25-G7)-($O$25-$G$7)))</f>
        <v>1</v>
      </c>
      <c r="S25" s="31"/>
      <c r="T25" s="92" t="s">
        <v>159</v>
      </c>
      <c r="U25" s="31"/>
      <c r="V25" s="103">
        <v>27.78</v>
      </c>
      <c r="W25" s="113">
        <f>AVERAGE(V25:V26)</f>
        <v>27.94</v>
      </c>
      <c r="X25" s="113">
        <f>_xlfn.STDEV.S(V25:V26)</f>
        <v>0.22627416997969541</v>
      </c>
      <c r="Y25" s="104">
        <f>POWER(2,-((W25-G7)-($W$25-$G$7)))</f>
        <v>1</v>
      </c>
    </row>
    <row r="26" spans="3:25" x14ac:dyDescent="0.35">
      <c r="C26" s="31"/>
      <c r="D26" s="31"/>
      <c r="E26" s="31"/>
      <c r="F26" s="85"/>
      <c r="G26" s="113"/>
      <c r="H26" s="113"/>
      <c r="I26" s="104"/>
      <c r="K26" s="31"/>
      <c r="L26" s="93"/>
      <c r="M26" s="31"/>
      <c r="N26" s="103">
        <v>22.81</v>
      </c>
      <c r="O26" s="113"/>
      <c r="P26" s="113"/>
      <c r="Q26" s="104"/>
      <c r="S26" s="31"/>
      <c r="T26" s="93"/>
      <c r="U26" s="31"/>
      <c r="V26" s="103">
        <v>28.1</v>
      </c>
      <c r="W26" s="113"/>
      <c r="X26" s="113"/>
      <c r="Y26" s="104"/>
    </row>
    <row r="27" spans="3:25" x14ac:dyDescent="0.35">
      <c r="C27" s="31"/>
      <c r="D27" s="88"/>
      <c r="E27" s="31"/>
      <c r="F27" s="85"/>
      <c r="G27" s="113"/>
      <c r="H27" s="113"/>
      <c r="I27" s="104"/>
      <c r="K27" s="31"/>
      <c r="L27" s="92" t="s">
        <v>165</v>
      </c>
      <c r="M27" s="31"/>
      <c r="N27" s="103">
        <v>24.01</v>
      </c>
      <c r="O27" s="113">
        <f>AVERAGE(N27:N28)</f>
        <v>24.15</v>
      </c>
      <c r="P27" s="113">
        <f>_xlfn.STDEV.S(N27:N28)</f>
        <v>0.19798989873223158</v>
      </c>
      <c r="Q27" s="104">
        <f>POWER(2,-((O27-G9)-($O$25-$G$7)))</f>
        <v>0.71449706987054773</v>
      </c>
      <c r="R27" s="91"/>
      <c r="S27" s="31"/>
      <c r="T27" s="92" t="s">
        <v>165</v>
      </c>
      <c r="U27" s="31"/>
      <c r="V27" s="103">
        <v>28.36</v>
      </c>
      <c r="W27" s="113">
        <f>AVERAGE(V27:V28)</f>
        <v>28.04</v>
      </c>
      <c r="X27" s="113">
        <f>_xlfn.STDEV.S(V27:V28)</f>
        <v>0.45254833995939081</v>
      </c>
      <c r="Y27" s="104">
        <f>POWER(2,-((W27-G9)-($W$25-$G$7)))</f>
        <v>1.6301446648052547</v>
      </c>
    </row>
    <row r="28" spans="3:25" x14ac:dyDescent="0.35">
      <c r="C28" s="31"/>
      <c r="D28" s="31"/>
      <c r="E28" s="31"/>
      <c r="F28" s="85"/>
      <c r="G28" s="113"/>
      <c r="H28" s="113"/>
      <c r="I28" s="104"/>
      <c r="K28" s="31"/>
      <c r="L28" s="93"/>
      <c r="M28" s="31"/>
      <c r="N28" s="103">
        <v>24.29</v>
      </c>
      <c r="O28" s="113"/>
      <c r="P28" s="113"/>
      <c r="Q28" s="104"/>
      <c r="R28" s="91"/>
      <c r="S28" s="31"/>
      <c r="T28" s="93"/>
      <c r="U28" s="31"/>
      <c r="V28" s="103">
        <v>27.72</v>
      </c>
      <c r="W28" s="113"/>
      <c r="X28" s="113"/>
      <c r="Y28" s="104"/>
    </row>
    <row r="29" spans="3:25" x14ac:dyDescent="0.35">
      <c r="C29" s="31"/>
      <c r="D29" s="88"/>
      <c r="E29" s="31"/>
      <c r="F29" s="85"/>
      <c r="G29" s="113"/>
      <c r="H29" s="113"/>
      <c r="I29" s="104"/>
      <c r="K29" s="31"/>
      <c r="L29" s="92" t="s">
        <v>167</v>
      </c>
      <c r="M29" s="31"/>
      <c r="N29" s="103">
        <v>27.44</v>
      </c>
      <c r="O29" s="113">
        <f>AVERAGE(N29:N30)</f>
        <v>27.59</v>
      </c>
      <c r="P29" s="113">
        <f>_xlfn.STDEV.S(N29:N30)</f>
        <v>0.21213203435596223</v>
      </c>
      <c r="Q29" s="104">
        <f>POWER(2,-((O29-G11)-($O$25-$G$7)))</f>
        <v>0.69495910992116838</v>
      </c>
      <c r="R29" s="91"/>
      <c r="S29" s="31"/>
      <c r="T29" s="92" t="s">
        <v>167</v>
      </c>
      <c r="U29" s="31"/>
      <c r="V29" s="103">
        <v>31.62</v>
      </c>
      <c r="W29" s="113">
        <f>AVERAGE(V29:V30)</f>
        <v>31.435000000000002</v>
      </c>
      <c r="X29" s="113">
        <f>_xlfn.STDEV.S(V29:V30)</f>
        <v>0.26162950903902327</v>
      </c>
      <c r="Y29" s="104">
        <f>POWER(2,-((W29-G11)-($W$25-$G$7)))</f>
        <v>1.6358041171155611</v>
      </c>
    </row>
    <row r="30" spans="3:25" x14ac:dyDescent="0.35">
      <c r="C30" s="31"/>
      <c r="D30" s="31"/>
      <c r="E30" s="31"/>
      <c r="F30" s="85"/>
      <c r="G30" s="113"/>
      <c r="H30" s="113"/>
      <c r="I30" s="104"/>
      <c r="K30" s="31"/>
      <c r="L30" s="93"/>
      <c r="M30" s="31"/>
      <c r="N30" s="103">
        <v>27.74</v>
      </c>
      <c r="O30" s="113"/>
      <c r="P30" s="113"/>
      <c r="Q30" s="104"/>
      <c r="R30" s="91"/>
      <c r="S30" s="31"/>
      <c r="T30" s="93"/>
      <c r="U30" s="31"/>
      <c r="V30" s="103">
        <v>31.25</v>
      </c>
      <c r="W30" s="113"/>
      <c r="X30" s="113"/>
      <c r="Y30" s="104"/>
    </row>
    <row r="31" spans="3:25" x14ac:dyDescent="0.35">
      <c r="C31" s="31"/>
      <c r="D31" s="88"/>
      <c r="E31" s="31"/>
      <c r="F31" s="85"/>
      <c r="G31" s="113"/>
      <c r="H31" s="113"/>
      <c r="I31" s="104"/>
      <c r="K31" s="31"/>
      <c r="L31" s="92" t="s">
        <v>169</v>
      </c>
      <c r="M31" s="31"/>
      <c r="N31" s="103">
        <v>23.81</v>
      </c>
      <c r="O31" s="113">
        <f>AVERAGE(N31:N32)</f>
        <v>23.81</v>
      </c>
      <c r="P31" s="113">
        <f>_xlfn.STDEV.S(N31:N32)</f>
        <v>0</v>
      </c>
      <c r="Q31" s="104">
        <f>POWER(2,-((O31-G13)-($O$25-$G$7)))</f>
        <v>0.99309249543703604</v>
      </c>
      <c r="R31" s="91"/>
      <c r="S31" s="31"/>
      <c r="T31" s="92" t="s">
        <v>169</v>
      </c>
      <c r="U31" s="31"/>
      <c r="V31" s="103">
        <v>28.45</v>
      </c>
      <c r="W31" s="113">
        <f>AVERAGE(V31:V32)</f>
        <v>28.414999999999999</v>
      </c>
      <c r="X31" s="113">
        <f>_xlfn.STDEV.S(V31:V32)</f>
        <v>4.9497474683058526E-2</v>
      </c>
      <c r="Y31" s="104">
        <f t="shared" ref="Y31" si="41">POWER(2,-((W31-G13)-($W$25-$G$7)))</f>
        <v>1.3803173533966306</v>
      </c>
    </row>
    <row r="32" spans="3:25" x14ac:dyDescent="0.35">
      <c r="C32" s="31"/>
      <c r="D32" s="31"/>
      <c r="E32" s="31"/>
      <c r="F32" s="85"/>
      <c r="G32" s="113"/>
      <c r="H32" s="113"/>
      <c r="I32" s="104"/>
      <c r="K32" s="31"/>
      <c r="L32" s="93"/>
      <c r="M32" s="31"/>
      <c r="N32" s="103">
        <v>23.81</v>
      </c>
      <c r="O32" s="113"/>
      <c r="P32" s="113"/>
      <c r="Q32" s="104"/>
      <c r="R32" s="91"/>
      <c r="S32" s="31"/>
      <c r="T32" s="93"/>
      <c r="U32" s="31"/>
      <c r="V32" s="103">
        <v>28.38</v>
      </c>
      <c r="W32" s="113"/>
      <c r="X32" s="113"/>
      <c r="Y32" s="104"/>
    </row>
    <row r="33" spans="3:25" x14ac:dyDescent="0.35">
      <c r="C33" s="31"/>
      <c r="D33" s="88"/>
      <c r="E33" s="31"/>
      <c r="F33" s="85"/>
      <c r="G33" s="113"/>
      <c r="H33" s="113"/>
      <c r="I33" s="104"/>
      <c r="K33" s="31"/>
      <c r="L33" s="92" t="s">
        <v>157</v>
      </c>
      <c r="M33" s="31"/>
      <c r="N33" s="103">
        <v>23.85</v>
      </c>
      <c r="O33" s="113">
        <f>AVERAGE(N33:N34)</f>
        <v>23.84</v>
      </c>
      <c r="P33" s="113">
        <f>_xlfn.STDEV.S(N33:N34)</f>
        <v>1.4142135623733162E-2</v>
      </c>
      <c r="Q33" s="104">
        <f>POWER(2,-((O33-G15)-($O$25-$G$7)))</f>
        <v>1.3149427602050721</v>
      </c>
      <c r="R33" s="91"/>
      <c r="S33" s="31"/>
      <c r="T33" s="92" t="s">
        <v>157</v>
      </c>
      <c r="U33" s="31"/>
      <c r="V33" s="103">
        <v>28.52</v>
      </c>
      <c r="W33" s="113">
        <f>AVERAGE(V33:V34)</f>
        <v>28.18</v>
      </c>
      <c r="X33" s="113">
        <f>_xlfn.STDEV.S(V33:V34)</f>
        <v>0.48083261120685211</v>
      </c>
      <c r="Y33" s="104">
        <f t="shared" ref="Y33" si="42">POWER(2,-((W33-G15)-($W$25-$G$7)))</f>
        <v>2.1961856275741045</v>
      </c>
    </row>
    <row r="34" spans="3:25" x14ac:dyDescent="0.35">
      <c r="C34" s="31"/>
      <c r="D34" s="31"/>
      <c r="E34" s="31"/>
      <c r="F34" s="85"/>
      <c r="G34" s="113"/>
      <c r="H34" s="113"/>
      <c r="I34" s="104"/>
      <c r="K34" s="31"/>
      <c r="L34" s="93"/>
      <c r="M34" s="31"/>
      <c r="N34" s="103">
        <v>23.83</v>
      </c>
      <c r="O34" s="113"/>
      <c r="P34" s="113"/>
      <c r="Q34" s="104"/>
      <c r="R34" s="91"/>
      <c r="S34" s="31"/>
      <c r="T34" s="93"/>
      <c r="U34" s="31"/>
      <c r="V34" s="103">
        <v>27.84</v>
      </c>
      <c r="W34" s="113"/>
      <c r="X34" s="113"/>
      <c r="Y34" s="104"/>
    </row>
    <row r="35" spans="3:25" x14ac:dyDescent="0.35">
      <c r="C35" s="31"/>
      <c r="D35" s="88"/>
      <c r="E35" s="31"/>
      <c r="F35" s="85"/>
      <c r="G35" s="113"/>
      <c r="H35" s="113"/>
      <c r="I35" s="104"/>
      <c r="K35" s="31"/>
      <c r="L35" s="92" t="s">
        <v>163</v>
      </c>
      <c r="M35" s="31"/>
      <c r="N35" s="103">
        <v>28.19</v>
      </c>
      <c r="O35" s="113">
        <f>AVERAGE(N35:N36)</f>
        <v>28.130000000000003</v>
      </c>
      <c r="P35" s="113">
        <f>_xlfn.STDEV.S(N35:N36)</f>
        <v>8.4852813742386402E-2</v>
      </c>
      <c r="Q35" s="104">
        <f>POWER(2,-((O35-G17)-($O$25-$G$7)))</f>
        <v>0.81225239635623414</v>
      </c>
      <c r="R35" s="91"/>
      <c r="S35" s="31"/>
      <c r="T35" s="92" t="s">
        <v>163</v>
      </c>
      <c r="U35" s="31"/>
      <c r="V35" s="103" t="s">
        <v>190</v>
      </c>
      <c r="W35" s="113" t="e">
        <f>AVERAGE(V35:V36)</f>
        <v>#DIV/0!</v>
      </c>
      <c r="X35" s="113" t="e">
        <f>_xlfn.STDEV.S(V35:V36)</f>
        <v>#DIV/0!</v>
      </c>
      <c r="Y35" s="104" t="e">
        <f t="shared" ref="Y35" si="43">POWER(2,-((W35-G17)-($W$25-$G$7)))</f>
        <v>#DIV/0!</v>
      </c>
    </row>
    <row r="36" spans="3:25" x14ac:dyDescent="0.35">
      <c r="C36" s="31"/>
      <c r="D36" s="31"/>
      <c r="E36" s="31"/>
      <c r="F36" s="85"/>
      <c r="G36" s="113"/>
      <c r="H36" s="113"/>
      <c r="I36" s="104"/>
      <c r="K36" s="31"/>
      <c r="L36" s="93"/>
      <c r="M36" s="31"/>
      <c r="N36" s="103">
        <v>28.07</v>
      </c>
      <c r="O36" s="113"/>
      <c r="P36" s="113"/>
      <c r="Q36" s="104"/>
      <c r="R36" s="91"/>
      <c r="S36" s="31"/>
      <c r="T36" s="93"/>
      <c r="U36" s="31"/>
      <c r="V36" s="103" t="s">
        <v>190</v>
      </c>
      <c r="W36" s="113"/>
      <c r="X36" s="113"/>
      <c r="Y36" s="104"/>
    </row>
    <row r="37" spans="3:25" x14ac:dyDescent="0.35">
      <c r="C37" s="31"/>
      <c r="D37" s="88"/>
      <c r="E37" s="31"/>
      <c r="F37" s="85"/>
      <c r="G37" s="113"/>
      <c r="H37" s="113"/>
      <c r="I37" s="104"/>
      <c r="K37" s="31"/>
      <c r="L37" s="92" t="s">
        <v>161</v>
      </c>
      <c r="M37" s="31"/>
      <c r="N37" s="103">
        <v>27.61</v>
      </c>
      <c r="O37" s="113">
        <f>AVERAGE(N37:N38)</f>
        <v>27.57</v>
      </c>
      <c r="P37" s="113">
        <f>_xlfn.STDEV.S(N37:N38)</f>
        <v>5.6568542494922595E-2</v>
      </c>
      <c r="Q37" s="104">
        <f>POWER(2,-((O37-G19)-($O$25-$G$7)))</f>
        <v>1.2657565939702782</v>
      </c>
      <c r="R37" s="91"/>
      <c r="S37" s="31"/>
      <c r="T37" s="92" t="s">
        <v>161</v>
      </c>
      <c r="U37" s="31"/>
      <c r="V37" s="103"/>
      <c r="W37" s="113">
        <f>AVERAGE(V37:V38)</f>
        <v>37.06</v>
      </c>
      <c r="X37" s="113" t="e">
        <f>_xlfn.STDEV.S(V37:V38)</f>
        <v>#DIV/0!</v>
      </c>
      <c r="Y37" s="104">
        <f t="shared" ref="Y37" si="44">POWER(2,-((W37-G19)-($W$25-$G$7)))</f>
        <v>5.9539874877746007E-2</v>
      </c>
    </row>
    <row r="38" spans="3:25" x14ac:dyDescent="0.35">
      <c r="C38" s="31"/>
      <c r="D38" s="31"/>
      <c r="E38" s="31"/>
      <c r="F38" s="85"/>
      <c r="G38" s="113"/>
      <c r="H38" s="113"/>
      <c r="I38" s="104"/>
      <c r="K38" s="31"/>
      <c r="L38" s="93"/>
      <c r="M38" s="31"/>
      <c r="N38" s="103">
        <v>27.53</v>
      </c>
      <c r="O38" s="113"/>
      <c r="P38" s="113"/>
      <c r="Q38" s="104"/>
      <c r="R38" s="91"/>
      <c r="S38" s="31"/>
      <c r="T38" s="93"/>
      <c r="U38" s="31"/>
      <c r="V38" s="103">
        <v>37.06</v>
      </c>
      <c r="W38" s="113"/>
      <c r="X38" s="113"/>
      <c r="Y38" s="104"/>
    </row>
    <row r="39" spans="3:25" x14ac:dyDescent="0.35">
      <c r="C39" s="31"/>
      <c r="D39" s="89"/>
      <c r="E39" s="31"/>
      <c r="F39" s="35"/>
      <c r="G39" s="113"/>
      <c r="H39" s="113"/>
      <c r="I39" s="104"/>
      <c r="K39" s="31"/>
      <c r="L39" s="92" t="s">
        <v>155</v>
      </c>
      <c r="M39" s="31"/>
      <c r="N39" s="103">
        <v>20.5</v>
      </c>
      <c r="O39" s="113">
        <f>AVERAGE(N39:N40)</f>
        <v>20.189999999999998</v>
      </c>
      <c r="P39" s="113">
        <f>_xlfn.STDEV.S(N39:N40)</f>
        <v>0.43840620433566019</v>
      </c>
      <c r="Q39" s="104">
        <f>POWER(2,-((O39-G21)-($O$25-$G$7)))</f>
        <v>3.0000779785716416</v>
      </c>
      <c r="R39" s="91"/>
      <c r="S39" s="91"/>
      <c r="T39" s="92" t="s">
        <v>155</v>
      </c>
      <c r="U39" s="91"/>
      <c r="V39" s="103">
        <v>21.26</v>
      </c>
      <c r="W39" s="113">
        <f>AVERAGE(V39:V40)</f>
        <v>21.245000000000001</v>
      </c>
      <c r="X39" s="113">
        <f>_xlfn.STDEV.S(V39:V40)</f>
        <v>2.1213203435597228E-2</v>
      </c>
      <c r="Y39" s="104">
        <f t="shared" ref="Y39" si="45">POWER(2,-((W39-G21)-($W$25-$G$7)))</f>
        <v>48.840294686737927</v>
      </c>
    </row>
    <row r="40" spans="3:25" x14ac:dyDescent="0.35">
      <c r="C40" s="31"/>
      <c r="D40" s="31"/>
      <c r="E40" s="31"/>
      <c r="F40" s="35"/>
      <c r="G40" s="113"/>
      <c r="H40" s="113"/>
      <c r="I40" s="104"/>
      <c r="K40" s="31"/>
      <c r="L40" s="86"/>
      <c r="M40" s="31"/>
      <c r="N40" s="103">
        <v>19.88</v>
      </c>
      <c r="O40" s="113"/>
      <c r="P40" s="113"/>
      <c r="Q40" s="104"/>
      <c r="R40" s="91"/>
      <c r="S40" s="91"/>
      <c r="T40" s="91"/>
      <c r="U40" s="91"/>
      <c r="V40" s="103">
        <v>21.23</v>
      </c>
      <c r="W40" s="113"/>
      <c r="X40" s="113"/>
      <c r="Y40" s="104"/>
    </row>
    <row r="41" spans="3:25" x14ac:dyDescent="0.35">
      <c r="K41" s="31"/>
      <c r="L41" s="31"/>
      <c r="M41" s="31"/>
      <c r="N41" s="91"/>
      <c r="O41" s="91"/>
      <c r="P41" s="91"/>
      <c r="Q41" s="91"/>
      <c r="R41" s="91"/>
      <c r="S41" s="31" t="s">
        <v>185</v>
      </c>
      <c r="T41" s="31" t="s">
        <v>150</v>
      </c>
      <c r="U41" s="31" t="s">
        <v>22</v>
      </c>
      <c r="V41" s="31" t="s">
        <v>151</v>
      </c>
      <c r="W41" s="31" t="s">
        <v>152</v>
      </c>
      <c r="X41" s="31" t="s">
        <v>153</v>
      </c>
      <c r="Y41" s="85" t="s">
        <v>154</v>
      </c>
    </row>
    <row r="42" spans="3:25" x14ac:dyDescent="0.35">
      <c r="K42" s="31"/>
      <c r="L42" s="88"/>
      <c r="M42" s="31"/>
      <c r="N42" s="91"/>
      <c r="O42" s="113"/>
      <c r="P42" s="113"/>
      <c r="Q42" s="104"/>
      <c r="R42" s="91"/>
      <c r="S42" s="31"/>
      <c r="T42" s="92" t="s">
        <v>159</v>
      </c>
      <c r="U42" s="31"/>
      <c r="V42" s="103">
        <v>24.31</v>
      </c>
      <c r="W42" s="113">
        <f>AVERAGE(V42:V43)</f>
        <v>24.299999999999997</v>
      </c>
      <c r="X42" s="113">
        <f>_xlfn.STDEV.S(V42:V43)</f>
        <v>1.4142135623730649E-2</v>
      </c>
      <c r="Y42" s="104">
        <f>POWER(2,-((W42-G7)-($W$42-$G$7)))</f>
        <v>1</v>
      </c>
    </row>
    <row r="43" spans="3:25" x14ac:dyDescent="0.35">
      <c r="K43" s="31"/>
      <c r="L43" s="31"/>
      <c r="M43" s="31"/>
      <c r="N43" s="91"/>
      <c r="O43" s="113"/>
      <c r="P43" s="113"/>
      <c r="Q43" s="104"/>
      <c r="R43" s="91"/>
      <c r="S43" s="31"/>
      <c r="T43" s="93"/>
      <c r="U43" s="31"/>
      <c r="V43" s="103">
        <v>24.29</v>
      </c>
      <c r="W43" s="113"/>
      <c r="X43" s="113"/>
      <c r="Y43" s="104"/>
    </row>
    <row r="44" spans="3:25" x14ac:dyDescent="0.35">
      <c r="K44" s="31"/>
      <c r="L44" s="88"/>
      <c r="M44" s="31"/>
      <c r="N44" s="85"/>
      <c r="O44" s="113"/>
      <c r="P44" s="113"/>
      <c r="Q44" s="104"/>
      <c r="S44" s="31"/>
      <c r="T44" s="92" t="s">
        <v>165</v>
      </c>
      <c r="U44" s="31"/>
      <c r="V44" s="103">
        <v>22.5</v>
      </c>
      <c r="W44" s="114">
        <f t="shared" ref="W44" si="46">AVERAGE(V44:V45)</f>
        <v>22.805</v>
      </c>
      <c r="X44" s="113">
        <f t="shared" ref="X44" si="47">_xlfn.STDEV.S(V44:V45)</f>
        <v>0.43133513652379357</v>
      </c>
      <c r="Y44" s="104">
        <f t="shared" ref="Y44" si="48">POWER(2,-((W44-G9)-($W$42-$G$7)))</f>
        <v>4.9245776533796617</v>
      </c>
    </row>
    <row r="45" spans="3:25" x14ac:dyDescent="0.35">
      <c r="K45" s="31"/>
      <c r="L45" s="31"/>
      <c r="M45" s="31"/>
      <c r="N45" s="85"/>
      <c r="O45" s="113"/>
      <c r="P45" s="113"/>
      <c r="Q45" s="104"/>
      <c r="S45" s="31"/>
      <c r="T45" s="93"/>
      <c r="U45" s="31"/>
      <c r="V45" s="103">
        <v>23.11</v>
      </c>
      <c r="W45" s="114"/>
      <c r="X45" s="113"/>
      <c r="Y45" s="104"/>
    </row>
    <row r="46" spans="3:25" x14ac:dyDescent="0.35">
      <c r="K46" s="31"/>
      <c r="L46" s="88"/>
      <c r="M46" s="31"/>
      <c r="N46" s="85"/>
      <c r="O46" s="113"/>
      <c r="P46" s="113"/>
      <c r="Q46" s="104"/>
      <c r="S46" s="31"/>
      <c r="T46" s="92" t="s">
        <v>167</v>
      </c>
      <c r="U46" s="31"/>
      <c r="V46" s="103" t="s">
        <v>190</v>
      </c>
      <c r="W46" s="114" t="e">
        <f t="shared" ref="W46" si="49">AVERAGE(V46:V47)</f>
        <v>#DIV/0!</v>
      </c>
      <c r="X46" s="113" t="e">
        <f t="shared" ref="X46" si="50">_xlfn.STDEV.S(V46:V47)</f>
        <v>#DIV/0!</v>
      </c>
      <c r="Y46" s="104" t="e">
        <f t="shared" ref="Y46" si="51">POWER(2,-((W46-G11)-($W$42-$G$7)))</f>
        <v>#DIV/0!</v>
      </c>
    </row>
    <row r="47" spans="3:25" x14ac:dyDescent="0.35">
      <c r="K47" s="31"/>
      <c r="L47" s="31"/>
      <c r="M47" s="31"/>
      <c r="N47" s="85"/>
      <c r="O47" s="113"/>
      <c r="P47" s="113"/>
      <c r="Q47" s="104"/>
      <c r="S47" s="31"/>
      <c r="T47" s="93"/>
      <c r="U47" s="31"/>
      <c r="V47" s="103" t="s">
        <v>190</v>
      </c>
      <c r="W47" s="114"/>
      <c r="X47" s="113"/>
      <c r="Y47" s="104"/>
    </row>
    <row r="48" spans="3:25" x14ac:dyDescent="0.35">
      <c r="K48" s="31"/>
      <c r="L48" s="88"/>
      <c r="M48" s="31"/>
      <c r="N48" s="85"/>
      <c r="O48" s="113"/>
      <c r="P48" s="113"/>
      <c r="Q48" s="104"/>
      <c r="S48" s="31"/>
      <c r="T48" s="92" t="s">
        <v>169</v>
      </c>
      <c r="U48" s="31"/>
      <c r="V48" s="103">
        <v>25.06</v>
      </c>
      <c r="W48" s="114">
        <f t="shared" ref="W48" si="52">AVERAGE(V48:V49)</f>
        <v>25.45</v>
      </c>
      <c r="X48" s="113">
        <f t="shared" ref="X48" si="53">_xlfn.STDEV.S(V48:V49)</f>
        <v>0.55154328932550789</v>
      </c>
      <c r="Y48" s="104">
        <f t="shared" ref="Y48" si="54">POWER(2,-((W48-G13)-($W$42-$G$7)))</f>
        <v>0.86453723130786353</v>
      </c>
    </row>
    <row r="49" spans="11:25" x14ac:dyDescent="0.35">
      <c r="K49" s="31"/>
      <c r="L49" s="31"/>
      <c r="M49" s="31"/>
      <c r="N49" s="85"/>
      <c r="O49" s="113"/>
      <c r="P49" s="113"/>
      <c r="Q49" s="104"/>
      <c r="S49" s="31"/>
      <c r="T49" s="93"/>
      <c r="U49" s="31"/>
      <c r="V49" s="103">
        <v>25.84</v>
      </c>
      <c r="W49" s="114"/>
      <c r="X49" s="113"/>
      <c r="Y49" s="104"/>
    </row>
    <row r="50" spans="11:25" x14ac:dyDescent="0.35">
      <c r="K50" s="31"/>
      <c r="L50" s="88"/>
      <c r="M50" s="31"/>
      <c r="N50" s="85"/>
      <c r="O50" s="113"/>
      <c r="P50" s="113"/>
      <c r="Q50" s="104"/>
      <c r="S50" s="31"/>
      <c r="T50" s="92" t="s">
        <v>157</v>
      </c>
      <c r="U50" s="31"/>
      <c r="V50" s="103">
        <v>22.88</v>
      </c>
      <c r="W50" s="114">
        <f t="shared" ref="W50" si="55">AVERAGE(V50:V51)</f>
        <v>22.934999999999999</v>
      </c>
      <c r="X50" s="113">
        <f t="shared" ref="X50" si="56">_xlfn.STDEV.S(V50:V51)</f>
        <v>7.7781745930519827E-2</v>
      </c>
      <c r="Y50" s="104">
        <f t="shared" ref="Y50" si="57">POWER(2,-((W50-G15)-($W$42-$G$7)))</f>
        <v>6.6807033554269548</v>
      </c>
    </row>
    <row r="51" spans="11:25" x14ac:dyDescent="0.35">
      <c r="K51" s="31"/>
      <c r="L51" s="31"/>
      <c r="M51" s="31"/>
      <c r="N51" s="85"/>
      <c r="O51" s="113"/>
      <c r="P51" s="113"/>
      <c r="Q51" s="104"/>
      <c r="S51" s="31"/>
      <c r="T51" s="93"/>
      <c r="U51" s="31"/>
      <c r="V51" s="103">
        <v>22.99</v>
      </c>
      <c r="W51" s="114"/>
      <c r="X51" s="113"/>
      <c r="Y51" s="104"/>
    </row>
    <row r="52" spans="11:25" x14ac:dyDescent="0.35">
      <c r="K52" s="31"/>
      <c r="L52" s="88"/>
      <c r="M52" s="31"/>
      <c r="N52" s="85"/>
      <c r="O52" s="113"/>
      <c r="P52" s="113"/>
      <c r="Q52" s="104"/>
      <c r="S52" s="31"/>
      <c r="T52" s="92" t="s">
        <v>163</v>
      </c>
      <c r="U52" s="31"/>
      <c r="V52" s="103">
        <v>31.57</v>
      </c>
      <c r="W52" s="114">
        <f t="shared" ref="W52" si="58">AVERAGE(V52:V53)</f>
        <v>32.78</v>
      </c>
      <c r="X52" s="113">
        <f t="shared" ref="X52" si="59">_xlfn.STDEV.S(V52:V53)</f>
        <v>1.7111984104714462</v>
      </c>
      <c r="Y52" s="104">
        <f t="shared" ref="Y52" si="60">POWER(2,-((W52-G17)-($W$42-$G$7)))</f>
        <v>8.777780473362462E-2</v>
      </c>
    </row>
    <row r="53" spans="11:25" x14ac:dyDescent="0.35">
      <c r="K53" s="31"/>
      <c r="L53" s="31"/>
      <c r="M53" s="31"/>
      <c r="N53" s="85"/>
      <c r="O53" s="113"/>
      <c r="P53" s="113"/>
      <c r="Q53" s="104"/>
      <c r="S53" s="31"/>
      <c r="T53" s="93"/>
      <c r="U53" s="31"/>
      <c r="V53" s="103">
        <v>33.99</v>
      </c>
      <c r="W53" s="114"/>
      <c r="X53" s="113"/>
      <c r="Y53" s="104"/>
    </row>
    <row r="54" spans="11:25" x14ac:dyDescent="0.35">
      <c r="S54" s="31"/>
      <c r="T54" s="92" t="s">
        <v>161</v>
      </c>
      <c r="U54" s="31"/>
      <c r="V54" s="103">
        <v>34.409999999999997</v>
      </c>
      <c r="W54" s="114">
        <f t="shared" ref="W54:W56" si="61">AVERAGE(V54:V55)</f>
        <v>34.409999999999997</v>
      </c>
      <c r="X54" s="113" t="e">
        <f t="shared" ref="X54:X56" si="62">_xlfn.STDEV.S(V54:V55)</f>
        <v>#DIV/0!</v>
      </c>
      <c r="Y54" s="104">
        <f t="shared" ref="Y54" si="63">POWER(2,-((W54-G19)-($W$42-$G$7)))</f>
        <v>2.9977003728914504E-2</v>
      </c>
    </row>
    <row r="55" spans="11:25" x14ac:dyDescent="0.35">
      <c r="S55" s="31"/>
      <c r="T55" s="93"/>
      <c r="U55" s="31"/>
      <c r="V55" s="103" t="s">
        <v>190</v>
      </c>
      <c r="W55" s="114"/>
      <c r="X55" s="113"/>
      <c r="Y55" s="104"/>
    </row>
    <row r="56" spans="11:25" x14ac:dyDescent="0.35">
      <c r="T56" s="92" t="s">
        <v>155</v>
      </c>
      <c r="V56" s="103">
        <v>17.52</v>
      </c>
      <c r="W56" s="114">
        <f t="shared" si="61"/>
        <v>17.560000000000002</v>
      </c>
      <c r="X56" s="113">
        <f t="shared" si="62"/>
        <v>5.6568542494925107E-2</v>
      </c>
      <c r="Y56" s="104">
        <f t="shared" ref="Y56" si="64">POWER(2,-((W56-G21)-($W$42-$G$7)))</f>
        <v>50.387710500428867</v>
      </c>
    </row>
    <row r="57" spans="11:25" x14ac:dyDescent="0.35">
      <c r="V57" s="103">
        <v>17.600000000000001</v>
      </c>
      <c r="W57" s="114"/>
      <c r="X57" s="113"/>
      <c r="Y57" s="104"/>
    </row>
  </sheetData>
  <mergeCells count="186">
    <mergeCell ref="G7:G8"/>
    <mergeCell ref="H7:H8"/>
    <mergeCell ref="I7:I8"/>
    <mergeCell ref="G9:G10"/>
    <mergeCell ref="H9:H10"/>
    <mergeCell ref="I9:I10"/>
    <mergeCell ref="G19:G20"/>
    <mergeCell ref="H19:H20"/>
    <mergeCell ref="I19:I20"/>
    <mergeCell ref="G15:G16"/>
    <mergeCell ref="H15:H16"/>
    <mergeCell ref="I15:I16"/>
    <mergeCell ref="G11:G12"/>
    <mergeCell ref="H11:H12"/>
    <mergeCell ref="I11:I12"/>
    <mergeCell ref="G13:G14"/>
    <mergeCell ref="H13:H14"/>
    <mergeCell ref="I13:I14"/>
    <mergeCell ref="G21:G22"/>
    <mergeCell ref="H21:H22"/>
    <mergeCell ref="I21:I22"/>
    <mergeCell ref="G17:G18"/>
    <mergeCell ref="H17:H18"/>
    <mergeCell ref="I17:I18"/>
    <mergeCell ref="G29:G30"/>
    <mergeCell ref="H29:H30"/>
    <mergeCell ref="I29:I30"/>
    <mergeCell ref="G31:G32"/>
    <mergeCell ref="H31:H32"/>
    <mergeCell ref="I31:I32"/>
    <mergeCell ref="G25:G26"/>
    <mergeCell ref="H25:H26"/>
    <mergeCell ref="I25:I26"/>
    <mergeCell ref="G27:G28"/>
    <mergeCell ref="H27:H28"/>
    <mergeCell ref="I27:I28"/>
    <mergeCell ref="G37:G38"/>
    <mergeCell ref="H37:H38"/>
    <mergeCell ref="I37:I38"/>
    <mergeCell ref="G39:G40"/>
    <mergeCell ref="H39:H40"/>
    <mergeCell ref="I39:I40"/>
    <mergeCell ref="G33:G34"/>
    <mergeCell ref="H33:H34"/>
    <mergeCell ref="I33:I34"/>
    <mergeCell ref="G35:G36"/>
    <mergeCell ref="H35:H36"/>
    <mergeCell ref="I35:I36"/>
    <mergeCell ref="W7:W8"/>
    <mergeCell ref="X7:X8"/>
    <mergeCell ref="Y7:Y8"/>
    <mergeCell ref="W9:W10"/>
    <mergeCell ref="X9:X10"/>
    <mergeCell ref="Y9:Y10"/>
    <mergeCell ref="W11:W12"/>
    <mergeCell ref="O15:O16"/>
    <mergeCell ref="P15:P16"/>
    <mergeCell ref="Q15:Q16"/>
    <mergeCell ref="O11:O12"/>
    <mergeCell ref="P11:P12"/>
    <mergeCell ref="Q11:Q12"/>
    <mergeCell ref="O13:O14"/>
    <mergeCell ref="P13:P14"/>
    <mergeCell ref="Q13:Q14"/>
    <mergeCell ref="O7:O8"/>
    <mergeCell ref="P7:P8"/>
    <mergeCell ref="Q7:Q8"/>
    <mergeCell ref="O9:O10"/>
    <mergeCell ref="P9:P10"/>
    <mergeCell ref="Q9:Q10"/>
    <mergeCell ref="X11:X12"/>
    <mergeCell ref="Y11:Y12"/>
    <mergeCell ref="W13:W14"/>
    <mergeCell ref="X13:X14"/>
    <mergeCell ref="Y13:Y14"/>
    <mergeCell ref="W15:W16"/>
    <mergeCell ref="X15:X16"/>
    <mergeCell ref="Y15:Y16"/>
    <mergeCell ref="O19:O20"/>
    <mergeCell ref="P19:P20"/>
    <mergeCell ref="Q19:Q20"/>
    <mergeCell ref="O17:O18"/>
    <mergeCell ref="P17:P18"/>
    <mergeCell ref="Q17:Q18"/>
    <mergeCell ref="W25:W26"/>
    <mergeCell ref="X25:X26"/>
    <mergeCell ref="Y25:Y26"/>
    <mergeCell ref="O25:O26"/>
    <mergeCell ref="P25:P26"/>
    <mergeCell ref="Q25:Q26"/>
    <mergeCell ref="W17:W18"/>
    <mergeCell ref="X17:X18"/>
    <mergeCell ref="Y17:Y18"/>
    <mergeCell ref="W19:W20"/>
    <mergeCell ref="X19:X20"/>
    <mergeCell ref="Y19:Y20"/>
    <mergeCell ref="O21:O22"/>
    <mergeCell ref="P21:P22"/>
    <mergeCell ref="Q21:Q22"/>
    <mergeCell ref="W21:W22"/>
    <mergeCell ref="X21:X22"/>
    <mergeCell ref="Y21:Y22"/>
    <mergeCell ref="W33:W34"/>
    <mergeCell ref="X33:X34"/>
    <mergeCell ref="Y33:Y34"/>
    <mergeCell ref="O37:O38"/>
    <mergeCell ref="P37:P38"/>
    <mergeCell ref="Q37:Q38"/>
    <mergeCell ref="O35:O36"/>
    <mergeCell ref="P35:P36"/>
    <mergeCell ref="Q35:Q36"/>
    <mergeCell ref="Q33:Q34"/>
    <mergeCell ref="P33:P34"/>
    <mergeCell ref="O33:O34"/>
    <mergeCell ref="W52:W53"/>
    <mergeCell ref="X52:X53"/>
    <mergeCell ref="O42:O43"/>
    <mergeCell ref="P42:P43"/>
    <mergeCell ref="Q42:Q43"/>
    <mergeCell ref="W35:W36"/>
    <mergeCell ref="X35:X36"/>
    <mergeCell ref="Y35:Y36"/>
    <mergeCell ref="W37:W38"/>
    <mergeCell ref="X37:X38"/>
    <mergeCell ref="Y37:Y38"/>
    <mergeCell ref="W44:W45"/>
    <mergeCell ref="X44:X45"/>
    <mergeCell ref="Y44:Y45"/>
    <mergeCell ref="W46:W47"/>
    <mergeCell ref="O48:O49"/>
    <mergeCell ref="P48:P49"/>
    <mergeCell ref="Q48:Q49"/>
    <mergeCell ref="O50:O51"/>
    <mergeCell ref="P50:P51"/>
    <mergeCell ref="Q50:Q51"/>
    <mergeCell ref="O44:O45"/>
    <mergeCell ref="P44:P45"/>
    <mergeCell ref="Q44:Q45"/>
    <mergeCell ref="P29:P30"/>
    <mergeCell ref="O29:O30"/>
    <mergeCell ref="W29:W30"/>
    <mergeCell ref="Y27:Y28"/>
    <mergeCell ref="X27:X28"/>
    <mergeCell ref="W27:W28"/>
    <mergeCell ref="O39:O40"/>
    <mergeCell ref="P39:P40"/>
    <mergeCell ref="Q39:Q40"/>
    <mergeCell ref="W39:W40"/>
    <mergeCell ref="X39:X40"/>
    <mergeCell ref="Y39:Y40"/>
    <mergeCell ref="Y29:Y30"/>
    <mergeCell ref="X29:X30"/>
    <mergeCell ref="Q27:Q28"/>
    <mergeCell ref="P27:P28"/>
    <mergeCell ref="O27:O28"/>
    <mergeCell ref="Q31:Q32"/>
    <mergeCell ref="P31:P32"/>
    <mergeCell ref="O31:O32"/>
    <mergeCell ref="Q29:Q30"/>
    <mergeCell ref="W31:W32"/>
    <mergeCell ref="X31:X32"/>
    <mergeCell ref="Y31:Y32"/>
    <mergeCell ref="O52:O53"/>
    <mergeCell ref="P52:P53"/>
    <mergeCell ref="Q52:Q53"/>
    <mergeCell ref="W42:W43"/>
    <mergeCell ref="X42:X43"/>
    <mergeCell ref="Y42:Y43"/>
    <mergeCell ref="W56:W57"/>
    <mergeCell ref="X56:X57"/>
    <mergeCell ref="Y56:Y57"/>
    <mergeCell ref="Y52:Y53"/>
    <mergeCell ref="W54:W55"/>
    <mergeCell ref="X54:X55"/>
    <mergeCell ref="Y54:Y55"/>
    <mergeCell ref="X46:X47"/>
    <mergeCell ref="Y46:Y47"/>
    <mergeCell ref="W48:W49"/>
    <mergeCell ref="X48:X49"/>
    <mergeCell ref="Y48:Y49"/>
    <mergeCell ref="W50:W51"/>
    <mergeCell ref="X50:X51"/>
    <mergeCell ref="Y50:Y51"/>
    <mergeCell ref="O46:O47"/>
    <mergeCell ref="P46:P47"/>
    <mergeCell ref="Q46:Q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RNA Extraction</vt:lpstr>
      <vt:lpstr>RNA to cDNA</vt:lpstr>
      <vt:lpstr>Experimental Setup</vt:lpstr>
      <vt:lpstr>qPCR Results Cq Values</vt:lpstr>
      <vt:lpstr>Setto1_FC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NOVAK</dc:creator>
  <cp:lastModifiedBy>Kyriaki BARMPA</cp:lastModifiedBy>
  <cp:lastPrinted>2021-04-14T08:32:56Z</cp:lastPrinted>
  <dcterms:created xsi:type="dcterms:W3CDTF">2013-11-26T14:41:44Z</dcterms:created>
  <dcterms:modified xsi:type="dcterms:W3CDTF">2023-05-02T16:20:51Z</dcterms:modified>
</cp:coreProperties>
</file>