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"/>
    </mc:Choice>
  </mc:AlternateContent>
  <xr:revisionPtr revIDLastSave="0" documentId="13_ncr:1_{01FD5854-8B5A-497C-A0A2-FE4DCDA56FA4}" xr6:coauthVersionLast="47" xr6:coauthVersionMax="47" xr10:uidLastSave="{00000000-0000-0000-0000-000000000000}"/>
  <bookViews>
    <workbookView xWindow="-28920" yWindow="-120" windowWidth="29040" windowHeight="15840" tabRatio="765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D10" i="2"/>
  <c r="E10" i="2" s="1"/>
  <c r="F10" i="2" s="1"/>
  <c r="G10" i="2" s="1"/>
  <c r="X56" i="12" l="1"/>
  <c r="W56" i="12"/>
  <c r="X39" i="12"/>
  <c r="W39" i="12"/>
  <c r="P39" i="12"/>
  <c r="O39" i="12"/>
  <c r="P21" i="12"/>
  <c r="O21" i="12"/>
  <c r="G17" i="1" l="1"/>
  <c r="H17" i="1" s="1"/>
  <c r="G18" i="1"/>
  <c r="H18" i="1" s="1"/>
  <c r="G19" i="1"/>
  <c r="H19" i="1" s="1"/>
  <c r="D16" i="1"/>
  <c r="G16" i="1" s="1"/>
  <c r="H16" i="1" s="1"/>
  <c r="E4" i="2"/>
  <c r="D4" i="2"/>
  <c r="D5" i="2"/>
  <c r="E5" i="2" s="1"/>
  <c r="D6" i="2"/>
  <c r="E6" i="2" s="1"/>
  <c r="D7" i="2"/>
  <c r="E7" i="2" s="1"/>
  <c r="D8" i="2"/>
  <c r="E8" i="2" s="1"/>
  <c r="D9" i="2"/>
  <c r="E9" i="2" s="1"/>
  <c r="D3" i="2"/>
  <c r="E3" i="2" s="1"/>
  <c r="F8" i="2" l="1"/>
  <c r="G8" i="2" s="1"/>
  <c r="F3" i="2"/>
  <c r="G3" i="2" s="1"/>
  <c r="F6" i="2"/>
  <c r="G6" i="2" s="1"/>
  <c r="F4" i="2"/>
  <c r="G4" i="2" s="1"/>
  <c r="F9" i="2"/>
  <c r="G9" i="2" s="1"/>
  <c r="F5" i="2"/>
  <c r="G5" i="2" s="1"/>
  <c r="F7" i="2"/>
  <c r="G7" i="2" s="1"/>
  <c r="X54" i="12"/>
  <c r="W54" i="12"/>
  <c r="X52" i="12"/>
  <c r="W52" i="12"/>
  <c r="X50" i="12"/>
  <c r="W50" i="12"/>
  <c r="X48" i="12"/>
  <c r="W48" i="12"/>
  <c r="X46" i="12"/>
  <c r="W46" i="12"/>
  <c r="X44" i="12"/>
  <c r="W44" i="12"/>
  <c r="X42" i="12"/>
  <c r="W42" i="12"/>
  <c r="X37" i="12"/>
  <c r="W37" i="12"/>
  <c r="X35" i="12"/>
  <c r="W35" i="12"/>
  <c r="X33" i="12"/>
  <c r="W33" i="12"/>
  <c r="X31" i="12"/>
  <c r="W31" i="12"/>
  <c r="X29" i="12"/>
  <c r="W29" i="12"/>
  <c r="X27" i="12"/>
  <c r="W27" i="12"/>
  <c r="X25" i="12"/>
  <c r="W25" i="12"/>
  <c r="P37" i="12"/>
  <c r="O37" i="12"/>
  <c r="P35" i="12"/>
  <c r="O35" i="12"/>
  <c r="P33" i="12"/>
  <c r="O33" i="12"/>
  <c r="P31" i="12"/>
  <c r="O31" i="12"/>
  <c r="P29" i="12"/>
  <c r="O29" i="12"/>
  <c r="P27" i="12"/>
  <c r="O27" i="12"/>
  <c r="P25" i="12"/>
  <c r="O25" i="12"/>
  <c r="P19" i="12"/>
  <c r="O19" i="12"/>
  <c r="P17" i="12"/>
  <c r="O17" i="12"/>
  <c r="P15" i="12"/>
  <c r="O15" i="12"/>
  <c r="P13" i="12"/>
  <c r="O13" i="12"/>
  <c r="P11" i="12"/>
  <c r="O11" i="12"/>
  <c r="P9" i="12"/>
  <c r="O9" i="12"/>
  <c r="P7" i="12"/>
  <c r="O7" i="12"/>
  <c r="H17" i="12"/>
  <c r="H21" i="12"/>
  <c r="G21" i="12"/>
  <c r="H19" i="12"/>
  <c r="G19" i="12"/>
  <c r="G17" i="12"/>
  <c r="H15" i="12"/>
  <c r="G15" i="12"/>
  <c r="H13" i="12"/>
  <c r="G13" i="12"/>
  <c r="H11" i="12"/>
  <c r="G11" i="12"/>
  <c r="H9" i="12"/>
  <c r="G9" i="12"/>
  <c r="H7" i="12"/>
  <c r="G7" i="12"/>
  <c r="Q7" i="12" l="1"/>
  <c r="Q15" i="12"/>
  <c r="Q33" i="12"/>
  <c r="Y27" i="12"/>
  <c r="Y35" i="12"/>
  <c r="Y50" i="12"/>
  <c r="Q9" i="12"/>
  <c r="Q13" i="12"/>
  <c r="Q17" i="12"/>
  <c r="Q27" i="12"/>
  <c r="Q31" i="12"/>
  <c r="Q35" i="12"/>
  <c r="Y25" i="12"/>
  <c r="Y29" i="12"/>
  <c r="Y33" i="12"/>
  <c r="Y37" i="12"/>
  <c r="Y44" i="12"/>
  <c r="Y48" i="12"/>
  <c r="Y52" i="12"/>
  <c r="Q11" i="12"/>
  <c r="Q19" i="12"/>
  <c r="Q25" i="12"/>
  <c r="Q29" i="12"/>
  <c r="Q37" i="12"/>
  <c r="Y31" i="12"/>
  <c r="Y42" i="12"/>
  <c r="Y46" i="12"/>
  <c r="Y54" i="12"/>
  <c r="Y56" i="12"/>
  <c r="Y39" i="12"/>
  <c r="Q21" i="12"/>
  <c r="Q39" i="12"/>
  <c r="D22" i="1" l="1"/>
</calcChain>
</file>

<file path=xl/sharedStrings.xml><?xml version="1.0" encoding="utf-8"?>
<sst xmlns="http://schemas.openxmlformats.org/spreadsheetml/2006/main" count="684" uniqueCount="203">
  <si>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</si>
  <si>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</si>
  <si>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</si>
  <si>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</si>
  <si>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</si>
  <si>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</si>
  <si>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</si>
  <si>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</si>
  <si>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</si>
  <si>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</si>
  <si>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</si>
  <si>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</si>
  <si>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</si>
  <si>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</si>
  <si>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</si>
  <si>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</si>
  <si>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</si>
  <si>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</si>
  <si>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</si>
  <si>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</si>
  <si>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</si>
  <si>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</si>
  <si>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</si>
  <si>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</si>
  <si>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</si>
  <si>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</si>
  <si>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</si>
  <si>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</si>
  <si>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</si>
  <si>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</si>
  <si>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</si>
  <si>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</si>
  <si>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</si>
  <si>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</si>
  <si>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</si>
  <si>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</si>
  <si>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</si>
  <si>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</si>
  <si>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</si>
  <si>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</si>
  <si>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</si>
  <si>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</si>
  <si>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</si>
  <si>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</si>
  <si>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</si>
  <si>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</si>
  <si>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</si>
  <si>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</si>
  <si>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</si>
  <si>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</si>
  <si>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</si>
  <si>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</si>
  <si>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</si>
  <si>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</si>
  <si>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</si>
  <si>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</si>
  <si>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</si>
  <si>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</si>
  <si>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</si>
  <si>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</si>
  <si>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</si>
  <si>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</si>
  <si>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</si>
  <si>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</si>
  <si>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</si>
  <si>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</si>
  <si>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</si>
  <si>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</si>
  <si>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</si>
  <si>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</si>
  <si>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</si>
  <si>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</si>
  <si>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</si>
  <si>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</si>
  <si>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</si>
  <si>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</si>
  <si>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</si>
  <si>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</si>
  <si>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</si>
  <si>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</si>
  <si>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</si>
  <si>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</si>
  <si>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</si>
  <si>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</si>
  <si>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</si>
  <si>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</si>
  <si>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</si>
  <si>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</si>
  <si>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</si>
  <si>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</si>
  <si>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</si>
  <si>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</si>
  <si>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</si>
  <si>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</si>
  <si>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</si>
  <si>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</si>
  <si>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</si>
  <si>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</si>
  <si>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</si>
  <si>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</si>
  <si>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</si>
  <si>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</si>
  <si>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</si>
  <si>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</si>
  <si>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</si>
  <si>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</si>
  <si>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</si>
  <si>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</si>
  <si>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</si>
  <si>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</si>
  <si>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</si>
  <si>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</si>
  <si>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</si>
  <si>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</si>
  <si>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</si>
  <si>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</si>
  <si>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</si>
  <si>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</si>
  <si>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</si>
  <si>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</si>
  <si>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</si>
  <si>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</si>
  <si>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</si>
  <si>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</si>
  <si>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</si>
  <si>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</si>
  <si>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</si>
  <si>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</si>
  <si>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</si>
  <si>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</si>
  <si>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</si>
  <si>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</si>
  <si>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</si>
  <si>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</si>
  <si>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</si>
  <si>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</si>
  <si>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</si>
  <si>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</si>
  <si>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Actin</t>
  </si>
  <si>
    <t>447/448</t>
  </si>
  <si>
    <t>53oC</t>
  </si>
  <si>
    <t>RNA concentration ng/μl</t>
  </si>
  <si>
    <t>DARPP32</t>
  </si>
  <si>
    <t>CTIP2</t>
  </si>
  <si>
    <t>ASCL1</t>
  </si>
  <si>
    <t>FOXG1</t>
  </si>
  <si>
    <t>A</t>
  </si>
  <si>
    <t>B</t>
  </si>
  <si>
    <t>C</t>
  </si>
  <si>
    <t>D</t>
  </si>
  <si>
    <t>E</t>
  </si>
  <si>
    <t>F</t>
  </si>
  <si>
    <t>G</t>
  </si>
  <si>
    <t>H</t>
  </si>
  <si>
    <t>CALB1</t>
  </si>
  <si>
    <t>2393/2394</t>
  </si>
  <si>
    <t>2397/2398</t>
  </si>
  <si>
    <t>2395/2396</t>
  </si>
  <si>
    <t>2373/2374</t>
  </si>
  <si>
    <t>Cond</t>
  </si>
  <si>
    <t>CT</t>
  </si>
  <si>
    <t>average</t>
  </si>
  <si>
    <t>SD</t>
  </si>
  <si>
    <t>deltaCT</t>
  </si>
  <si>
    <t>BrainOrg</t>
  </si>
  <si>
    <t>HK Actin-β</t>
  </si>
  <si>
    <t>hSTROs_SR_B1_d51</t>
  </si>
  <si>
    <t>hStrOs_RA_B1_D35</t>
  </si>
  <si>
    <t>hStrOs_C3_B1_D49</t>
  </si>
  <si>
    <t>hStrOs_C4_B1_D51</t>
  </si>
  <si>
    <t>hStrOs_SR_B1_D35</t>
  </si>
  <si>
    <t>hStrOs_C4_B1_D35</t>
  </si>
  <si>
    <t>hStrOs_RA_B1_D51</t>
  </si>
  <si>
    <t>Cdna ng</t>
  </si>
  <si>
    <t>Concentration of cDNA (ng/μl)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</si>
  <si>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</si>
  <si>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</si>
  <si>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</si>
  <si>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</si>
  <si>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</si>
  <si>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</si>
  <si>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</si>
  <si>
    <t>StrOs_B2_RA-35D</t>
  </si>
  <si>
    <t>4/27/2021 10:28:18 AM</t>
  </si>
  <si>
    <t>StrOs_B2_SR-35D</t>
  </si>
  <si>
    <t>4/27/2021 10:29:06 AM</t>
  </si>
  <si>
    <t>StrOs_B2_C4-35D</t>
  </si>
  <si>
    <t>4/27/2021 10:29:52 AM</t>
  </si>
  <si>
    <t>StrOs_B2_RA-50D</t>
  </si>
  <si>
    <t>4/27/2021 10:30:46 AM</t>
  </si>
  <si>
    <t>StrOs_B2_SR-50D</t>
  </si>
  <si>
    <t>4/27/2021 10:31:29 AM</t>
  </si>
  <si>
    <t>StrOs_B2_C4-50D</t>
  </si>
  <si>
    <t>4/27/2021 10:32:12 AM</t>
  </si>
  <si>
    <t>StrOs_B2_C3-50D</t>
  </si>
  <si>
    <t>4/27/2021 10:32:50 AM</t>
  </si>
  <si>
    <t>StrOs_B2_C3-50D-big-6-well</t>
  </si>
  <si>
    <t>4/27/2021 10:33:44 AM</t>
  </si>
  <si>
    <t>For 10 ng/μl</t>
  </si>
  <si>
    <t>hSTROs_SR_B1_d50</t>
  </si>
  <si>
    <t>hStrOs_C4_B1_D50</t>
  </si>
  <si>
    <t>hStrOs_C3_B1_D50</t>
  </si>
  <si>
    <t>hStrOs_RA_B1_D50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</si>
</sst>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5" borderId="25" xfId="0" applyFill="1" applyBorder="1"/>
    <xf numFmtId="0" fontId="0" fillId="35" borderId="26" xfId="0" applyFill="1" applyBorder="1"/>
    <xf numFmtId="0" fontId="0" fillId="36" borderId="25" xfId="0" applyFill="1" applyBorder="1"/>
    <xf numFmtId="0" fontId="0" fillId="36" borderId="26" xfId="0" applyFill="1" applyBorder="1"/>
    <xf numFmtId="0" fontId="0" fillId="37" borderId="25" xfId="0" applyFill="1" applyBorder="1"/>
    <xf numFmtId="0" fontId="0" fillId="37" borderId="26" xfId="0" applyFill="1" applyBorder="1"/>
    <xf numFmtId="0" fontId="0" fillId="38" borderId="25" xfId="0" applyFill="1" applyBorder="1"/>
    <xf numFmtId="0" fontId="0" fillId="38" borderId="26" xfId="0" applyFill="1" applyBorder="1"/>
    <xf numFmtId="0" fontId="0" fillId="39" borderId="25" xfId="0" applyFill="1" applyBorder="1"/>
    <xf numFmtId="0" fontId="0" fillId="39" borderId="26" xfId="0" applyFill="1" applyBorder="1"/>
    <xf numFmtId="0" fontId="0" fillId="36" borderId="28" xfId="0" applyFill="1" applyBorder="1"/>
    <xf numFmtId="0" fontId="0" fillId="2" borderId="27" xfId="0" applyFill="1" applyBorder="1"/>
    <xf numFmtId="0" fontId="0" fillId="35" borderId="27" xfId="0" applyFill="1" applyBorder="1"/>
    <xf numFmtId="0" fontId="0" fillId="0" borderId="0" xfId="0"/>
    <xf numFmtId="0" fontId="1" fillId="0" borderId="29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0" xfId="0"/>
    <xf numFmtId="0" fontId="0" fillId="0" borderId="0" xfId="0"/>
    <xf numFmtId="0" fontId="1" fillId="0" borderId="10" xfId="0" applyFont="1" applyBorder="1"/>
    <xf numFmtId="0" fontId="1" fillId="0" borderId="0" xfId="0" applyFont="1" applyFill="1"/>
    <xf numFmtId="0" fontId="0" fillId="0" borderId="10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activeCell="E2" sqref="E2:E9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1" x14ac:dyDescent="0.35">
      <c r="A1" s="38" t="s">
        <v>73</v>
      </c>
      <c r="B1" s="38" t="s">
        <v>74</v>
      </c>
      <c r="C1" s="38" t="s">
        <v>75</v>
      </c>
      <c r="D1" s="38" t="s">
        <v>76</v>
      </c>
      <c r="E1" s="38" t="s">
        <v>77</v>
      </c>
      <c r="F1" s="38" t="s">
        <v>78</v>
      </c>
      <c r="G1" s="38" t="s">
        <v>79</v>
      </c>
      <c r="H1" s="38" t="s">
        <v>80</v>
      </c>
      <c r="I1" s="38" t="s">
        <v>81</v>
      </c>
      <c r="J1" s="38" t="s">
        <v>82</v>
      </c>
      <c r="K1" s="38" t="s">
        <v>83</v>
      </c>
    </row>
    <row r="2" spans="1:11" x14ac:dyDescent="0.35">
      <c r="A2" s="86">
        <v>1</v>
      </c>
      <c r="B2" s="92" t="s">
        <v>182</v>
      </c>
      <c r="C2" s="92" t="s">
        <v>112</v>
      </c>
      <c r="D2" s="92" t="s">
        <v>183</v>
      </c>
      <c r="E2" s="92">
        <v>196.3</v>
      </c>
      <c r="F2" s="92" t="s">
        <v>113</v>
      </c>
      <c r="G2" s="92">
        <v>4.9089999999999998</v>
      </c>
      <c r="H2" s="92">
        <v>2.29</v>
      </c>
      <c r="I2" s="92">
        <v>2.14</v>
      </c>
      <c r="J2" s="92">
        <v>1.04</v>
      </c>
      <c r="K2" s="92" t="s">
        <v>84</v>
      </c>
    </row>
    <row r="3" spans="1:11" x14ac:dyDescent="0.35">
      <c r="A3" s="86">
        <v>3</v>
      </c>
      <c r="B3" s="92" t="s">
        <v>184</v>
      </c>
      <c r="C3" s="92" t="s">
        <v>112</v>
      </c>
      <c r="D3" s="92" t="s">
        <v>185</v>
      </c>
      <c r="E3" s="92">
        <v>158.69999999999999</v>
      </c>
      <c r="F3" s="92" t="s">
        <v>113</v>
      </c>
      <c r="G3" s="92">
        <v>3.9689999999999999</v>
      </c>
      <c r="H3" s="92">
        <v>1.8580000000000001</v>
      </c>
      <c r="I3" s="92">
        <v>2.14</v>
      </c>
      <c r="J3" s="92">
        <v>1.96</v>
      </c>
      <c r="K3" s="92" t="s">
        <v>84</v>
      </c>
    </row>
    <row r="4" spans="1:11" x14ac:dyDescent="0.35">
      <c r="A4" s="86">
        <v>4</v>
      </c>
      <c r="B4" s="92" t="s">
        <v>186</v>
      </c>
      <c r="C4" s="92" t="s">
        <v>112</v>
      </c>
      <c r="D4" s="92" t="s">
        <v>187</v>
      </c>
      <c r="E4" s="92">
        <v>133.80000000000001</v>
      </c>
      <c r="F4" s="92" t="s">
        <v>113</v>
      </c>
      <c r="G4" s="92">
        <v>3.3450000000000002</v>
      </c>
      <c r="H4" s="92">
        <v>1.5509999999999999</v>
      </c>
      <c r="I4" s="92">
        <v>2.16</v>
      </c>
      <c r="J4" s="92">
        <v>2.04</v>
      </c>
      <c r="K4" s="92" t="s">
        <v>84</v>
      </c>
    </row>
    <row r="5" spans="1:11" x14ac:dyDescent="0.35">
      <c r="A5" s="86">
        <v>5</v>
      </c>
      <c r="B5" s="92" t="s">
        <v>188</v>
      </c>
      <c r="C5" s="92" t="s">
        <v>112</v>
      </c>
      <c r="D5" s="92" t="s">
        <v>189</v>
      </c>
      <c r="E5" s="92">
        <v>114.5</v>
      </c>
      <c r="F5" s="92" t="s">
        <v>113</v>
      </c>
      <c r="G5" s="92">
        <v>2.8620000000000001</v>
      </c>
      <c r="H5" s="92">
        <v>1.2909999999999999</v>
      </c>
      <c r="I5" s="92">
        <v>2.2200000000000002</v>
      </c>
      <c r="J5" s="92">
        <v>0.22</v>
      </c>
      <c r="K5" s="92" t="s">
        <v>84</v>
      </c>
    </row>
    <row r="6" spans="1:11" x14ac:dyDescent="0.35">
      <c r="A6" s="86">
        <v>6</v>
      </c>
      <c r="B6" s="92" t="s">
        <v>190</v>
      </c>
      <c r="C6" s="92" t="s">
        <v>112</v>
      </c>
      <c r="D6" s="92" t="s">
        <v>191</v>
      </c>
      <c r="E6" s="92">
        <v>182.5</v>
      </c>
      <c r="F6" s="92" t="s">
        <v>113</v>
      </c>
      <c r="G6" s="92">
        <v>4.5620000000000003</v>
      </c>
      <c r="H6" s="92">
        <v>2.1360000000000001</v>
      </c>
      <c r="I6" s="92">
        <v>2.14</v>
      </c>
      <c r="J6" s="92">
        <v>1.88</v>
      </c>
      <c r="K6" s="92" t="s">
        <v>84</v>
      </c>
    </row>
    <row r="7" spans="1:11" x14ac:dyDescent="0.35">
      <c r="A7" s="86">
        <v>7</v>
      </c>
      <c r="B7" s="92" t="s">
        <v>192</v>
      </c>
      <c r="C7" s="92" t="s">
        <v>112</v>
      </c>
      <c r="D7" s="92" t="s">
        <v>193</v>
      </c>
      <c r="E7" s="92">
        <v>70.599999999999994</v>
      </c>
      <c r="F7" s="92" t="s">
        <v>113</v>
      </c>
      <c r="G7" s="92">
        <v>1.766</v>
      </c>
      <c r="H7" s="92">
        <v>0.81200000000000006</v>
      </c>
      <c r="I7" s="92">
        <v>2.1800000000000002</v>
      </c>
      <c r="J7" s="92">
        <v>1.52</v>
      </c>
      <c r="K7" s="92" t="s">
        <v>84</v>
      </c>
    </row>
    <row r="8" spans="1:11" x14ac:dyDescent="0.35">
      <c r="A8" s="86">
        <v>8</v>
      </c>
      <c r="B8" s="92" t="s">
        <v>194</v>
      </c>
      <c r="C8" s="92" t="s">
        <v>112</v>
      </c>
      <c r="D8" s="92" t="s">
        <v>195</v>
      </c>
      <c r="E8" s="92">
        <v>43.8</v>
      </c>
      <c r="F8" s="92" t="s">
        <v>113</v>
      </c>
      <c r="G8" s="92">
        <v>1.0940000000000001</v>
      </c>
      <c r="H8" s="92">
        <v>0.5</v>
      </c>
      <c r="I8" s="92">
        <v>2.19</v>
      </c>
      <c r="J8" s="92">
        <v>1.37</v>
      </c>
      <c r="K8" s="92" t="s">
        <v>84</v>
      </c>
    </row>
    <row r="9" spans="1:11" x14ac:dyDescent="0.35">
      <c r="B9" s="92" t="s">
        <v>196</v>
      </c>
      <c r="C9" s="92" t="s">
        <v>112</v>
      </c>
      <c r="D9" s="92" t="s">
        <v>197</v>
      </c>
      <c r="E9" s="92">
        <v>55.1</v>
      </c>
      <c r="F9" s="92" t="s">
        <v>113</v>
      </c>
      <c r="G9" s="92">
        <v>1.377</v>
      </c>
      <c r="H9" s="92">
        <v>0.624</v>
      </c>
      <c r="I9" s="92">
        <v>2.2000000000000002</v>
      </c>
      <c r="J9" s="92">
        <v>0.72</v>
      </c>
      <c r="K9" s="92" t="s">
        <v>84</v>
      </c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E25" sqref="E25"/>
    </sheetView>
  </sheetViews>
  <sheetFormatPr defaultRowHeight="14.5" x14ac:dyDescent="0.35"/>
  <cols>
    <col min="1" max="1" width="3" bestFit="1" customWidth="1"/>
    <col min="2" max="2" width="27" customWidth="1"/>
    <col min="3" max="3" width="13" customWidth="1"/>
    <col min="4" max="4" width="9.54296875" customWidth="1"/>
    <col min="5" max="5" width="15.54296875" customWidth="1"/>
    <col min="6" max="6" width="11.81640625" customWidth="1"/>
    <col min="7" max="7" width="13" customWidth="1"/>
    <col min="8" max="8" width="11.269531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6" t="s">
        <v>85</v>
      </c>
      <c r="C2" s="95" t="s">
        <v>141</v>
      </c>
      <c r="D2" s="33" t="s">
        <v>173</v>
      </c>
      <c r="E2" s="95" t="s">
        <v>174</v>
      </c>
      <c r="F2" s="33" t="s">
        <v>198</v>
      </c>
      <c r="G2" s="95" t="s">
        <v>175</v>
      </c>
      <c r="H2" s="96" t="s">
        <v>176</v>
      </c>
      <c r="I2" s="34"/>
    </row>
    <row r="3" spans="1:9" x14ac:dyDescent="0.35">
      <c r="A3" s="46">
        <v>1</v>
      </c>
      <c r="B3" s="92" t="s">
        <v>182</v>
      </c>
      <c r="C3" s="92">
        <v>196.3</v>
      </c>
      <c r="D3" s="34">
        <f>9*C3</f>
        <v>1766.7</v>
      </c>
      <c r="E3" s="34">
        <f>D3/20</f>
        <v>88.335000000000008</v>
      </c>
      <c r="F3" s="34">
        <f>E3*20/10</f>
        <v>176.67000000000002</v>
      </c>
      <c r="G3" s="34">
        <f>F3-20</f>
        <v>156.67000000000002</v>
      </c>
      <c r="H3" s="34">
        <f>10/10</f>
        <v>1</v>
      </c>
      <c r="I3" s="34"/>
    </row>
    <row r="4" spans="1:9" x14ac:dyDescent="0.35">
      <c r="A4" s="37">
        <v>2</v>
      </c>
      <c r="B4" s="92" t="s">
        <v>184</v>
      </c>
      <c r="C4" s="92">
        <v>158.69999999999999</v>
      </c>
      <c r="D4" s="86">
        <f t="shared" ref="D4:D10" si="0">9*C4</f>
        <v>1428.3</v>
      </c>
      <c r="E4" s="86">
        <f t="shared" ref="E4:E10" si="1">D4/20</f>
        <v>71.414999999999992</v>
      </c>
      <c r="F4" s="92">
        <f t="shared" ref="F4:F10" si="2">E4*20/10</f>
        <v>142.82999999999998</v>
      </c>
      <c r="G4" s="86">
        <f t="shared" ref="G4:G10" si="3">F4-20</f>
        <v>122.82999999999998</v>
      </c>
      <c r="H4" s="34"/>
      <c r="I4" s="34"/>
    </row>
    <row r="5" spans="1:9" x14ac:dyDescent="0.35">
      <c r="A5" s="46">
        <v>3</v>
      </c>
      <c r="B5" s="92" t="s">
        <v>186</v>
      </c>
      <c r="C5" s="92">
        <v>133.80000000000001</v>
      </c>
      <c r="D5" s="86">
        <f t="shared" si="0"/>
        <v>1204.2</v>
      </c>
      <c r="E5" s="86">
        <f t="shared" si="1"/>
        <v>60.21</v>
      </c>
      <c r="F5" s="92">
        <f t="shared" si="2"/>
        <v>120.42</v>
      </c>
      <c r="G5" s="86">
        <f t="shared" si="3"/>
        <v>100.42</v>
      </c>
      <c r="H5" s="34"/>
      <c r="I5" s="34"/>
    </row>
    <row r="6" spans="1:9" x14ac:dyDescent="0.35">
      <c r="A6" s="46">
        <v>4</v>
      </c>
      <c r="B6" s="92" t="s">
        <v>188</v>
      </c>
      <c r="C6" s="92">
        <v>114.5</v>
      </c>
      <c r="D6" s="86">
        <f t="shared" si="0"/>
        <v>1030.5</v>
      </c>
      <c r="E6" s="86">
        <f t="shared" si="1"/>
        <v>51.524999999999999</v>
      </c>
      <c r="F6" s="92">
        <f t="shared" si="2"/>
        <v>103.05</v>
      </c>
      <c r="G6" s="86">
        <f t="shared" si="3"/>
        <v>83.05</v>
      </c>
      <c r="H6" s="34"/>
      <c r="I6" s="34"/>
    </row>
    <row r="7" spans="1:9" x14ac:dyDescent="0.35">
      <c r="A7" s="46">
        <v>5</v>
      </c>
      <c r="B7" s="92" t="s">
        <v>190</v>
      </c>
      <c r="C7" s="92">
        <v>182.5</v>
      </c>
      <c r="D7" s="86">
        <f t="shared" si="0"/>
        <v>1642.5</v>
      </c>
      <c r="E7" s="86">
        <f t="shared" si="1"/>
        <v>82.125</v>
      </c>
      <c r="F7" s="92">
        <f t="shared" si="2"/>
        <v>164.25</v>
      </c>
      <c r="G7" s="86">
        <f t="shared" si="3"/>
        <v>144.25</v>
      </c>
      <c r="H7" s="34"/>
      <c r="I7" s="34"/>
    </row>
    <row r="8" spans="1:9" x14ac:dyDescent="0.35">
      <c r="A8" s="46">
        <v>6</v>
      </c>
      <c r="B8" s="92" t="s">
        <v>192</v>
      </c>
      <c r="C8" s="92">
        <v>70.599999999999994</v>
      </c>
      <c r="D8" s="86">
        <f t="shared" si="0"/>
        <v>635.4</v>
      </c>
      <c r="E8" s="86">
        <f t="shared" si="1"/>
        <v>31.77</v>
      </c>
      <c r="F8" s="92">
        <f t="shared" si="2"/>
        <v>63.54</v>
      </c>
      <c r="G8" s="86">
        <f t="shared" si="3"/>
        <v>43.54</v>
      </c>
      <c r="H8" s="34"/>
      <c r="I8" s="34"/>
    </row>
    <row r="9" spans="1:9" x14ac:dyDescent="0.35">
      <c r="A9" s="24">
        <v>7</v>
      </c>
      <c r="B9" s="92" t="s">
        <v>194</v>
      </c>
      <c r="C9" s="92">
        <v>43.8</v>
      </c>
      <c r="D9" s="86">
        <f t="shared" si="0"/>
        <v>394.2</v>
      </c>
      <c r="E9" s="86">
        <f t="shared" si="1"/>
        <v>19.71</v>
      </c>
      <c r="F9" s="92">
        <f t="shared" si="2"/>
        <v>39.42</v>
      </c>
      <c r="G9" s="86">
        <f t="shared" si="3"/>
        <v>19.420000000000002</v>
      </c>
      <c r="H9" s="34"/>
      <c r="I9" s="34"/>
    </row>
    <row r="10" spans="1:9" x14ac:dyDescent="0.35">
      <c r="A10" s="41">
        <v>8</v>
      </c>
      <c r="B10" s="92" t="s">
        <v>196</v>
      </c>
      <c r="C10" s="92">
        <v>55.1</v>
      </c>
      <c r="D10" s="92">
        <f t="shared" si="0"/>
        <v>495.90000000000003</v>
      </c>
      <c r="E10" s="92">
        <f t="shared" si="1"/>
        <v>24.795000000000002</v>
      </c>
      <c r="F10" s="92">
        <f t="shared" si="2"/>
        <v>49.59</v>
      </c>
      <c r="G10" s="92">
        <f t="shared" si="3"/>
        <v>29.590000000000003</v>
      </c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J27" sqref="J27:K27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101" t="s">
        <v>138</v>
      </c>
      <c r="D2" s="101"/>
      <c r="E2" s="102" t="s">
        <v>142</v>
      </c>
      <c r="F2" s="102"/>
      <c r="G2" s="103"/>
      <c r="H2" s="103"/>
      <c r="I2" s="104" t="s">
        <v>143</v>
      </c>
      <c r="J2" s="104"/>
      <c r="K2" s="105" t="s">
        <v>144</v>
      </c>
      <c r="L2" s="105"/>
      <c r="M2" s="100" t="s">
        <v>145</v>
      </c>
      <c r="N2" s="100"/>
    </row>
    <row r="3" spans="1:17" ht="15" thickBot="1" x14ac:dyDescent="0.4">
      <c r="A3" s="24"/>
      <c r="B3" s="46"/>
      <c r="C3" s="46">
        <v>1</v>
      </c>
      <c r="D3" s="46">
        <v>2</v>
      </c>
      <c r="E3" s="46">
        <v>3</v>
      </c>
      <c r="F3" s="46">
        <v>4</v>
      </c>
      <c r="G3" s="46">
        <v>5</v>
      </c>
      <c r="H3" s="46">
        <v>6</v>
      </c>
      <c r="I3" s="46">
        <v>7</v>
      </c>
      <c r="J3" s="46">
        <v>8</v>
      </c>
      <c r="K3" s="46">
        <v>9</v>
      </c>
      <c r="L3" s="46">
        <v>10</v>
      </c>
      <c r="M3" s="46">
        <v>11</v>
      </c>
      <c r="N3" s="46">
        <v>12</v>
      </c>
    </row>
    <row r="4" spans="1:17" x14ac:dyDescent="0.35">
      <c r="A4" s="33" t="s">
        <v>167</v>
      </c>
      <c r="B4" s="46" t="s">
        <v>146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170</v>
      </c>
      <c r="B5" s="46" t="s">
        <v>147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171</v>
      </c>
      <c r="B6" s="46" t="s">
        <v>148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69"/>
      <c r="N6" s="70"/>
    </row>
    <row r="7" spans="1:17" x14ac:dyDescent="0.35">
      <c r="A7" s="33" t="s">
        <v>202</v>
      </c>
      <c r="B7" s="46" t="s">
        <v>149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199</v>
      </c>
      <c r="B8" s="46" t="s">
        <v>150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33" t="s">
        <v>200</v>
      </c>
      <c r="B9" s="46" t="s">
        <v>151</v>
      </c>
      <c r="C9" s="59"/>
      <c r="D9" s="60"/>
      <c r="E9" s="61"/>
      <c r="F9" s="62"/>
      <c r="G9" s="63"/>
      <c r="H9" s="64"/>
      <c r="I9" s="65"/>
      <c r="J9" s="66"/>
      <c r="K9" s="67"/>
      <c r="L9" s="68"/>
      <c r="M9" s="69"/>
      <c r="N9" s="70"/>
    </row>
    <row r="10" spans="1:17" x14ac:dyDescent="0.35">
      <c r="A10" s="33" t="s">
        <v>201</v>
      </c>
      <c r="B10" s="46" t="s">
        <v>152</v>
      </c>
      <c r="C10" s="59"/>
      <c r="D10" s="60"/>
      <c r="E10" s="61"/>
      <c r="F10" s="62"/>
      <c r="G10" s="63"/>
      <c r="H10" s="64"/>
      <c r="I10" s="65"/>
      <c r="J10" s="66"/>
      <c r="K10" s="67"/>
      <c r="L10" s="68"/>
      <c r="M10" s="69"/>
      <c r="N10" s="70"/>
      <c r="Q10" s="8"/>
    </row>
    <row r="11" spans="1:17" ht="15" thickBot="1" x14ac:dyDescent="0.4">
      <c r="A11" s="33" t="s">
        <v>164</v>
      </c>
      <c r="B11" s="46" t="s">
        <v>153</v>
      </c>
      <c r="C11" s="71"/>
      <c r="D11" s="72"/>
      <c r="E11" s="73"/>
      <c r="F11" s="74"/>
      <c r="G11" s="75"/>
      <c r="H11" s="76"/>
      <c r="I11" s="77"/>
      <c r="J11" s="78"/>
      <c r="K11" s="79"/>
      <c r="L11" s="80"/>
      <c r="M11" s="81"/>
      <c r="N11" s="82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11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177</v>
      </c>
      <c r="I15" s="2"/>
      <c r="J15" s="2"/>
      <c r="K15" s="2"/>
      <c r="L15" s="30"/>
      <c r="M15" s="40"/>
    </row>
    <row r="16" spans="1:17" x14ac:dyDescent="0.35">
      <c r="B16" t="s">
        <v>2</v>
      </c>
      <c r="C16" s="2"/>
      <c r="D16" s="20">
        <f>20-(D17+D18+D19+D20)</f>
        <v>6.8000000000000007</v>
      </c>
      <c r="E16" s="2"/>
      <c r="F16" s="2"/>
      <c r="G16" s="19">
        <f>D16*9</f>
        <v>61.2</v>
      </c>
      <c r="H16" s="2">
        <f>G16*2</f>
        <v>122.4</v>
      </c>
      <c r="I16" s="2"/>
      <c r="K16" s="2"/>
      <c r="L16" s="30"/>
      <c r="M16" s="41"/>
    </row>
    <row r="17" spans="2:16" x14ac:dyDescent="0.35">
      <c r="B17" t="s">
        <v>3</v>
      </c>
      <c r="C17" s="2"/>
      <c r="D17" s="20">
        <v>10</v>
      </c>
      <c r="E17" s="98" t="s">
        <v>18</v>
      </c>
      <c r="F17" s="99"/>
      <c r="G17" s="19">
        <f t="shared" ref="G17:G19" si="0">D17*9</f>
        <v>90</v>
      </c>
      <c r="H17" s="2">
        <f t="shared" ref="H17:H19" si="1">G17*2</f>
        <v>180</v>
      </c>
      <c r="I17" s="2"/>
      <c r="K17" s="2"/>
      <c r="L17" s="30"/>
      <c r="M17" s="40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9</v>
      </c>
      <c r="G18" s="19">
        <f t="shared" si="0"/>
        <v>5.3999999999999995</v>
      </c>
      <c r="H18" s="2">
        <f t="shared" si="1"/>
        <v>10.799999999999999</v>
      </c>
      <c r="I18" s="97"/>
      <c r="J18" s="97"/>
      <c r="K18" s="6"/>
      <c r="L18" s="30"/>
      <c r="M18" s="42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5.3999999999999995</v>
      </c>
      <c r="H19" s="2">
        <f t="shared" si="1"/>
        <v>10.799999999999999</v>
      </c>
      <c r="I19" s="97"/>
      <c r="J19" s="97"/>
      <c r="K19" s="6"/>
      <c r="L19" s="30"/>
      <c r="M19" s="41"/>
      <c r="O19" s="32"/>
      <c r="P19" s="17"/>
    </row>
    <row r="20" spans="2:16" x14ac:dyDescent="0.35">
      <c r="B20" t="s">
        <v>17</v>
      </c>
      <c r="C20" s="2"/>
      <c r="D20" s="20">
        <v>2</v>
      </c>
      <c r="E20" s="2"/>
      <c r="F20" s="2"/>
      <c r="G20" s="20"/>
      <c r="H20" s="2"/>
      <c r="I20" s="2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20.000000000000004</v>
      </c>
      <c r="E22" s="2"/>
      <c r="F22" s="2"/>
      <c r="G22" s="21"/>
      <c r="H22" s="3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139</v>
      </c>
      <c r="K25" s="84" t="s">
        <v>138</v>
      </c>
      <c r="L25" s="41"/>
      <c r="M25" s="41"/>
      <c r="O25" s="23"/>
      <c r="P25" s="17"/>
    </row>
    <row r="26" spans="2:16" ht="15" thickBot="1" x14ac:dyDescent="0.4">
      <c r="J26" s="61" t="s">
        <v>158</v>
      </c>
      <c r="K26" s="85" t="s">
        <v>142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64"/>
      <c r="K27" s="83"/>
      <c r="L27" s="41"/>
      <c r="M27" s="41"/>
      <c r="P27" s="17"/>
    </row>
    <row r="28" spans="2:16" x14ac:dyDescent="0.35">
      <c r="B28" s="2"/>
      <c r="C28" s="2"/>
      <c r="D28" s="11" t="s">
        <v>9</v>
      </c>
      <c r="E28" s="12" t="s">
        <v>11</v>
      </c>
      <c r="F28" s="2"/>
      <c r="J28" s="66" t="s">
        <v>155</v>
      </c>
      <c r="K28" s="66" t="s">
        <v>143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140</v>
      </c>
      <c r="E29" s="14" t="s">
        <v>12</v>
      </c>
      <c r="F29" s="2" t="s">
        <v>86</v>
      </c>
      <c r="J29" s="80" t="s">
        <v>157</v>
      </c>
      <c r="K29" s="80" t="s">
        <v>144</v>
      </c>
      <c r="L29" s="41"/>
      <c r="M29" s="41"/>
      <c r="P29" s="17"/>
    </row>
    <row r="30" spans="2:16" ht="15" thickBot="1" x14ac:dyDescent="0.4">
      <c r="B30" s="2"/>
      <c r="C30" s="2"/>
      <c r="D30" s="15" t="s">
        <v>13</v>
      </c>
      <c r="E30" s="16" t="s">
        <v>12</v>
      </c>
      <c r="F30" s="2"/>
      <c r="J30" s="82" t="s">
        <v>156</v>
      </c>
      <c r="K30" s="82" t="s">
        <v>145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181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workbookViewId="0">
      <selection activeCell="F96" sqref="F96:F97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34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34" t="s">
        <v>111</v>
      </c>
      <c r="D1" s="46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91" t="s">
        <v>25</v>
      </c>
      <c r="B2" s="91" t="s">
        <v>178</v>
      </c>
      <c r="C2" s="39" t="s">
        <v>138</v>
      </c>
      <c r="D2" s="92" t="s">
        <v>179</v>
      </c>
      <c r="E2" s="92" t="s">
        <v>180</v>
      </c>
      <c r="F2" s="92">
        <v>14.31</v>
      </c>
      <c r="G2" s="92">
        <v>69.5</v>
      </c>
    </row>
    <row r="3" spans="1:7" x14ac:dyDescent="0.35">
      <c r="A3" s="91" t="s">
        <v>26</v>
      </c>
      <c r="B3" s="91" t="s">
        <v>178</v>
      </c>
      <c r="C3" s="39" t="s">
        <v>138</v>
      </c>
      <c r="D3" s="92" t="s">
        <v>179</v>
      </c>
      <c r="E3" s="92" t="s">
        <v>180</v>
      </c>
      <c r="F3" s="92">
        <v>14.48</v>
      </c>
      <c r="G3" s="92">
        <v>83</v>
      </c>
    </row>
    <row r="4" spans="1:7" x14ac:dyDescent="0.35">
      <c r="A4" s="91" t="s">
        <v>27</v>
      </c>
      <c r="B4" s="91" t="s">
        <v>178</v>
      </c>
      <c r="C4" s="39" t="s">
        <v>142</v>
      </c>
      <c r="D4" s="92" t="s">
        <v>179</v>
      </c>
      <c r="E4" s="92" t="s">
        <v>180</v>
      </c>
      <c r="F4" s="92">
        <v>28.62</v>
      </c>
      <c r="G4" s="92">
        <v>84.5</v>
      </c>
    </row>
    <row r="5" spans="1:7" x14ac:dyDescent="0.35">
      <c r="A5" s="91" t="s">
        <v>28</v>
      </c>
      <c r="B5" s="91" t="s">
        <v>178</v>
      </c>
      <c r="C5" s="39" t="s">
        <v>142</v>
      </c>
      <c r="D5" s="92" t="s">
        <v>179</v>
      </c>
      <c r="E5" s="92" t="s">
        <v>180</v>
      </c>
      <c r="F5" s="92">
        <v>27.97</v>
      </c>
      <c r="G5" s="92">
        <v>84.5</v>
      </c>
    </row>
    <row r="6" spans="1:7" x14ac:dyDescent="0.35">
      <c r="A6" s="91" t="s">
        <v>29</v>
      </c>
      <c r="B6" s="91" t="s">
        <v>178</v>
      </c>
      <c r="C6" s="39" t="s">
        <v>154</v>
      </c>
      <c r="D6" s="92" t="s">
        <v>179</v>
      </c>
      <c r="E6" s="92" t="s">
        <v>180</v>
      </c>
      <c r="F6" s="92">
        <v>22.97</v>
      </c>
      <c r="G6" s="92">
        <v>77</v>
      </c>
    </row>
    <row r="7" spans="1:7" x14ac:dyDescent="0.35">
      <c r="A7" s="91" t="s">
        <v>30</v>
      </c>
      <c r="B7" s="91" t="s">
        <v>178</v>
      </c>
      <c r="C7" s="39" t="s">
        <v>154</v>
      </c>
      <c r="D7" s="92" t="s">
        <v>179</v>
      </c>
      <c r="E7" s="92" t="s">
        <v>180</v>
      </c>
      <c r="F7" s="92">
        <v>23.04</v>
      </c>
      <c r="G7" s="92">
        <v>77</v>
      </c>
    </row>
    <row r="8" spans="1:7" x14ac:dyDescent="0.35">
      <c r="A8" s="91" t="s">
        <v>31</v>
      </c>
      <c r="B8" s="91" t="s">
        <v>178</v>
      </c>
      <c r="C8" s="39" t="s">
        <v>143</v>
      </c>
      <c r="D8" s="92" t="s">
        <v>179</v>
      </c>
      <c r="E8" s="92" t="s">
        <v>180</v>
      </c>
      <c r="F8" s="92">
        <v>19.59</v>
      </c>
      <c r="G8" s="92">
        <v>77.5</v>
      </c>
    </row>
    <row r="9" spans="1:7" x14ac:dyDescent="0.35">
      <c r="A9" s="91" t="s">
        <v>32</v>
      </c>
      <c r="B9" s="91" t="s">
        <v>178</v>
      </c>
      <c r="C9" s="39" t="s">
        <v>143</v>
      </c>
      <c r="D9" s="92" t="s">
        <v>179</v>
      </c>
      <c r="E9" s="92" t="s">
        <v>180</v>
      </c>
      <c r="F9" s="92">
        <v>20.02</v>
      </c>
      <c r="G9" s="92">
        <v>77.5</v>
      </c>
    </row>
    <row r="10" spans="1:7" x14ac:dyDescent="0.35">
      <c r="A10" s="91" t="s">
        <v>33</v>
      </c>
      <c r="B10" s="91" t="s">
        <v>178</v>
      </c>
      <c r="C10" s="39" t="s">
        <v>144</v>
      </c>
      <c r="D10" s="92" t="s">
        <v>179</v>
      </c>
      <c r="E10" s="92" t="s">
        <v>180</v>
      </c>
      <c r="F10" s="92">
        <v>17.100000000000001</v>
      </c>
      <c r="G10" s="92">
        <v>86</v>
      </c>
    </row>
    <row r="11" spans="1:7" x14ac:dyDescent="0.35">
      <c r="A11" s="91" t="s">
        <v>34</v>
      </c>
      <c r="B11" s="91" t="s">
        <v>178</v>
      </c>
      <c r="C11" s="39" t="s">
        <v>144</v>
      </c>
      <c r="D11" s="92" t="s">
        <v>179</v>
      </c>
      <c r="E11" s="92" t="s">
        <v>180</v>
      </c>
      <c r="F11" s="92">
        <v>17.2</v>
      </c>
      <c r="G11" s="92">
        <v>86</v>
      </c>
    </row>
    <row r="12" spans="1:7" x14ac:dyDescent="0.35">
      <c r="A12" s="91" t="s">
        <v>35</v>
      </c>
      <c r="B12" s="91" t="s">
        <v>178</v>
      </c>
      <c r="C12" s="92" t="s">
        <v>145</v>
      </c>
      <c r="D12" s="92" t="s">
        <v>179</v>
      </c>
      <c r="E12" s="92" t="s">
        <v>180</v>
      </c>
      <c r="F12" s="92">
        <v>16.36</v>
      </c>
      <c r="G12" s="92">
        <v>89</v>
      </c>
    </row>
    <row r="13" spans="1:7" x14ac:dyDescent="0.35">
      <c r="A13" s="91" t="s">
        <v>36</v>
      </c>
      <c r="B13" s="91" t="s">
        <v>178</v>
      </c>
      <c r="C13" s="92" t="s">
        <v>145</v>
      </c>
      <c r="D13" s="92" t="s">
        <v>179</v>
      </c>
      <c r="E13" s="92" t="s">
        <v>180</v>
      </c>
      <c r="F13" s="92">
        <v>16.66</v>
      </c>
      <c r="G13" s="92">
        <v>89</v>
      </c>
    </row>
    <row r="14" spans="1:7" x14ac:dyDescent="0.35">
      <c r="A14" s="91" t="s">
        <v>87</v>
      </c>
      <c r="B14" s="91" t="s">
        <v>178</v>
      </c>
      <c r="C14" s="39" t="s">
        <v>138</v>
      </c>
      <c r="D14" s="92" t="s">
        <v>179</v>
      </c>
      <c r="E14" s="92" t="s">
        <v>180</v>
      </c>
      <c r="F14" s="92">
        <v>13.63</v>
      </c>
      <c r="G14" s="92">
        <v>83</v>
      </c>
    </row>
    <row r="15" spans="1:7" x14ac:dyDescent="0.35">
      <c r="A15" s="91" t="s">
        <v>88</v>
      </c>
      <c r="B15" s="91" t="s">
        <v>178</v>
      </c>
      <c r="C15" s="39" t="s">
        <v>138</v>
      </c>
      <c r="D15" s="92" t="s">
        <v>179</v>
      </c>
      <c r="E15" s="92" t="s">
        <v>180</v>
      </c>
      <c r="F15" s="92">
        <v>13.86</v>
      </c>
      <c r="G15" s="92">
        <v>83</v>
      </c>
    </row>
    <row r="16" spans="1:7" x14ac:dyDescent="0.35">
      <c r="A16" s="91" t="s">
        <v>89</v>
      </c>
      <c r="B16" s="91" t="s">
        <v>178</v>
      </c>
      <c r="C16" s="39" t="s">
        <v>142</v>
      </c>
      <c r="D16" s="92" t="s">
        <v>179</v>
      </c>
      <c r="E16" s="92" t="s">
        <v>180</v>
      </c>
      <c r="F16" s="92">
        <v>26.89</v>
      </c>
      <c r="G16" s="92">
        <v>84.5</v>
      </c>
    </row>
    <row r="17" spans="1:7" x14ac:dyDescent="0.35">
      <c r="A17" s="91" t="s">
        <v>90</v>
      </c>
      <c r="B17" s="91" t="s">
        <v>178</v>
      </c>
      <c r="C17" s="39" t="s">
        <v>142</v>
      </c>
      <c r="D17" s="92" t="s">
        <v>179</v>
      </c>
      <c r="E17" s="92" t="s">
        <v>180</v>
      </c>
      <c r="F17" s="92">
        <v>26.64</v>
      </c>
      <c r="G17" s="92">
        <v>84.5</v>
      </c>
    </row>
    <row r="18" spans="1:7" x14ac:dyDescent="0.35">
      <c r="A18" s="91" t="s">
        <v>91</v>
      </c>
      <c r="B18" s="91" t="s">
        <v>178</v>
      </c>
      <c r="C18" s="39" t="s">
        <v>154</v>
      </c>
      <c r="D18" s="92" t="s">
        <v>179</v>
      </c>
      <c r="E18" s="92" t="s">
        <v>180</v>
      </c>
      <c r="F18" s="92">
        <v>21.36</v>
      </c>
      <c r="G18" s="92">
        <v>77</v>
      </c>
    </row>
    <row r="19" spans="1:7" x14ac:dyDescent="0.35">
      <c r="A19" s="91" t="s">
        <v>92</v>
      </c>
      <c r="B19" s="91" t="s">
        <v>178</v>
      </c>
      <c r="C19" s="39" t="s">
        <v>154</v>
      </c>
      <c r="D19" s="92" t="s">
        <v>179</v>
      </c>
      <c r="E19" s="92" t="s">
        <v>180</v>
      </c>
      <c r="F19" s="92">
        <v>21.29</v>
      </c>
      <c r="G19" s="92">
        <v>77.5</v>
      </c>
    </row>
    <row r="20" spans="1:7" x14ac:dyDescent="0.35">
      <c r="A20" s="91" t="s">
        <v>93</v>
      </c>
      <c r="B20" s="91" t="s">
        <v>178</v>
      </c>
      <c r="C20" s="39" t="s">
        <v>143</v>
      </c>
      <c r="D20" s="92" t="s">
        <v>179</v>
      </c>
      <c r="E20" s="92" t="s">
        <v>180</v>
      </c>
      <c r="F20" s="92">
        <v>18.82</v>
      </c>
      <c r="G20" s="92">
        <v>77.5</v>
      </c>
    </row>
    <row r="21" spans="1:7" x14ac:dyDescent="0.35">
      <c r="A21" s="91" t="s">
        <v>94</v>
      </c>
      <c r="B21" s="91" t="s">
        <v>178</v>
      </c>
      <c r="C21" s="39" t="s">
        <v>143</v>
      </c>
      <c r="D21" s="92" t="s">
        <v>179</v>
      </c>
      <c r="E21" s="92" t="s">
        <v>180</v>
      </c>
      <c r="F21" s="92">
        <v>18.8</v>
      </c>
      <c r="G21" s="92">
        <v>77.5</v>
      </c>
    </row>
    <row r="22" spans="1:7" x14ac:dyDescent="0.35">
      <c r="A22" s="91" t="s">
        <v>95</v>
      </c>
      <c r="B22" s="91" t="s">
        <v>178</v>
      </c>
      <c r="C22" s="39" t="s">
        <v>144</v>
      </c>
      <c r="D22" s="92" t="s">
        <v>179</v>
      </c>
      <c r="E22" s="92" t="s">
        <v>180</v>
      </c>
      <c r="F22" s="92">
        <v>17.440000000000001</v>
      </c>
      <c r="G22" s="92">
        <v>86</v>
      </c>
    </row>
    <row r="23" spans="1:7" x14ac:dyDescent="0.35">
      <c r="A23" s="91" t="s">
        <v>96</v>
      </c>
      <c r="B23" s="91" t="s">
        <v>178</v>
      </c>
      <c r="C23" s="39" t="s">
        <v>144</v>
      </c>
      <c r="D23" s="92" t="s">
        <v>179</v>
      </c>
      <c r="E23" s="92" t="s">
        <v>180</v>
      </c>
      <c r="F23" s="92">
        <v>17.84</v>
      </c>
      <c r="G23" s="92">
        <v>86</v>
      </c>
    </row>
    <row r="24" spans="1:7" x14ac:dyDescent="0.35">
      <c r="A24" s="91" t="s">
        <v>97</v>
      </c>
      <c r="B24" s="91" t="s">
        <v>178</v>
      </c>
      <c r="C24" s="92" t="s">
        <v>145</v>
      </c>
      <c r="D24" s="92" t="s">
        <v>179</v>
      </c>
      <c r="E24" s="92" t="s">
        <v>180</v>
      </c>
      <c r="F24" s="92">
        <v>16.739999999999998</v>
      </c>
      <c r="G24" s="92">
        <v>89</v>
      </c>
    </row>
    <row r="25" spans="1:7" x14ac:dyDescent="0.35">
      <c r="A25" s="91" t="s">
        <v>98</v>
      </c>
      <c r="B25" s="91" t="s">
        <v>178</v>
      </c>
      <c r="C25" s="92" t="s">
        <v>145</v>
      </c>
      <c r="D25" s="92" t="s">
        <v>179</v>
      </c>
      <c r="E25" s="92" t="s">
        <v>180</v>
      </c>
      <c r="F25" s="92">
        <v>16.8</v>
      </c>
      <c r="G25" s="92">
        <v>85</v>
      </c>
    </row>
    <row r="26" spans="1:7" x14ac:dyDescent="0.35">
      <c r="A26" s="91" t="s">
        <v>37</v>
      </c>
      <c r="B26" s="91" t="s">
        <v>178</v>
      </c>
      <c r="C26" s="39" t="s">
        <v>138</v>
      </c>
      <c r="D26" s="92" t="s">
        <v>179</v>
      </c>
      <c r="E26" s="92" t="s">
        <v>180</v>
      </c>
      <c r="F26" s="92">
        <v>13.84</v>
      </c>
      <c r="G26" s="92">
        <v>77.5</v>
      </c>
    </row>
    <row r="27" spans="1:7" x14ac:dyDescent="0.35">
      <c r="A27" s="91" t="s">
        <v>38</v>
      </c>
      <c r="B27" s="91" t="s">
        <v>178</v>
      </c>
      <c r="C27" s="39" t="s">
        <v>138</v>
      </c>
      <c r="D27" s="92" t="s">
        <v>179</v>
      </c>
      <c r="E27" s="92" t="s">
        <v>180</v>
      </c>
      <c r="F27" s="92">
        <v>13.76</v>
      </c>
      <c r="G27" s="92">
        <v>83</v>
      </c>
    </row>
    <row r="28" spans="1:7" x14ac:dyDescent="0.35">
      <c r="A28" s="91" t="s">
        <v>39</v>
      </c>
      <c r="B28" s="91" t="s">
        <v>178</v>
      </c>
      <c r="C28" s="39" t="s">
        <v>142</v>
      </c>
      <c r="D28" s="92" t="s">
        <v>179</v>
      </c>
      <c r="E28" s="92" t="s">
        <v>180</v>
      </c>
      <c r="F28" s="92">
        <v>25.12</v>
      </c>
      <c r="G28" s="92">
        <v>84.5</v>
      </c>
    </row>
    <row r="29" spans="1:7" x14ac:dyDescent="0.35">
      <c r="A29" s="91" t="s">
        <v>40</v>
      </c>
      <c r="B29" s="91" t="s">
        <v>178</v>
      </c>
      <c r="C29" s="39" t="s">
        <v>142</v>
      </c>
      <c r="D29" s="92" t="s">
        <v>179</v>
      </c>
      <c r="E29" s="92" t="s">
        <v>180</v>
      </c>
      <c r="F29" s="92">
        <v>24.94</v>
      </c>
      <c r="G29" s="92">
        <v>84.5</v>
      </c>
    </row>
    <row r="30" spans="1:7" x14ac:dyDescent="0.35">
      <c r="A30" s="91" t="s">
        <v>41</v>
      </c>
      <c r="B30" s="91" t="s">
        <v>178</v>
      </c>
      <c r="C30" s="39" t="s">
        <v>154</v>
      </c>
      <c r="D30" s="92" t="s">
        <v>179</v>
      </c>
      <c r="E30" s="92" t="s">
        <v>180</v>
      </c>
      <c r="F30" s="92">
        <v>22.94</v>
      </c>
      <c r="G30" s="92">
        <v>77</v>
      </c>
    </row>
    <row r="31" spans="1:7" x14ac:dyDescent="0.35">
      <c r="A31" s="91" t="s">
        <v>42</v>
      </c>
      <c r="B31" s="91" t="s">
        <v>178</v>
      </c>
      <c r="C31" s="39" t="s">
        <v>154</v>
      </c>
      <c r="D31" s="92" t="s">
        <v>179</v>
      </c>
      <c r="E31" s="92" t="s">
        <v>180</v>
      </c>
      <c r="F31" s="92">
        <v>22.46</v>
      </c>
      <c r="G31" s="92">
        <v>77</v>
      </c>
    </row>
    <row r="32" spans="1:7" x14ac:dyDescent="0.35">
      <c r="A32" s="91" t="s">
        <v>43</v>
      </c>
      <c r="B32" s="91" t="s">
        <v>178</v>
      </c>
      <c r="C32" s="39" t="s">
        <v>143</v>
      </c>
      <c r="D32" s="92" t="s">
        <v>179</v>
      </c>
      <c r="E32" s="92" t="s">
        <v>180</v>
      </c>
      <c r="F32" s="92">
        <v>17.34</v>
      </c>
      <c r="G32" s="92">
        <v>77.5</v>
      </c>
    </row>
    <row r="33" spans="1:7" x14ac:dyDescent="0.35">
      <c r="A33" s="91" t="s">
        <v>44</v>
      </c>
      <c r="B33" s="91" t="s">
        <v>178</v>
      </c>
      <c r="C33" s="39" t="s">
        <v>143</v>
      </c>
      <c r="D33" s="92" t="s">
        <v>179</v>
      </c>
      <c r="E33" s="92" t="s">
        <v>180</v>
      </c>
      <c r="F33" s="92">
        <v>17.32</v>
      </c>
      <c r="G33" s="92">
        <v>77.5</v>
      </c>
    </row>
    <row r="34" spans="1:7" x14ac:dyDescent="0.35">
      <c r="A34" s="91" t="s">
        <v>45</v>
      </c>
      <c r="B34" s="91" t="s">
        <v>178</v>
      </c>
      <c r="C34" s="39" t="s">
        <v>144</v>
      </c>
      <c r="D34" s="92" t="s">
        <v>179</v>
      </c>
      <c r="E34" s="92" t="s">
        <v>180</v>
      </c>
      <c r="F34" s="92">
        <v>16.38</v>
      </c>
      <c r="G34" s="92">
        <v>86</v>
      </c>
    </row>
    <row r="35" spans="1:7" x14ac:dyDescent="0.35">
      <c r="A35" s="91" t="s">
        <v>46</v>
      </c>
      <c r="B35" s="91" t="s">
        <v>178</v>
      </c>
      <c r="C35" s="39" t="s">
        <v>144</v>
      </c>
      <c r="D35" s="92" t="s">
        <v>179</v>
      </c>
      <c r="E35" s="92" t="s">
        <v>180</v>
      </c>
      <c r="F35" s="92">
        <v>16.38</v>
      </c>
      <c r="G35" s="92">
        <v>86</v>
      </c>
    </row>
    <row r="36" spans="1:7" x14ac:dyDescent="0.35">
      <c r="A36" s="91" t="s">
        <v>47</v>
      </c>
      <c r="B36" s="91" t="s">
        <v>178</v>
      </c>
      <c r="C36" s="92" t="s">
        <v>145</v>
      </c>
      <c r="D36" s="92" t="s">
        <v>179</v>
      </c>
      <c r="E36" s="92" t="s">
        <v>180</v>
      </c>
      <c r="F36" s="92">
        <v>16.440000000000001</v>
      </c>
      <c r="G36" s="92">
        <v>89</v>
      </c>
    </row>
    <row r="37" spans="1:7" x14ac:dyDescent="0.35">
      <c r="A37" s="91" t="s">
        <v>48</v>
      </c>
      <c r="B37" s="91" t="s">
        <v>178</v>
      </c>
      <c r="C37" s="92" t="s">
        <v>145</v>
      </c>
      <c r="D37" s="92" t="s">
        <v>179</v>
      </c>
      <c r="E37" s="92" t="s">
        <v>180</v>
      </c>
      <c r="F37" s="92">
        <v>16.670000000000002</v>
      </c>
      <c r="G37" s="92">
        <v>85</v>
      </c>
    </row>
    <row r="38" spans="1:7" x14ac:dyDescent="0.35">
      <c r="A38" s="91" t="s">
        <v>99</v>
      </c>
      <c r="B38" s="91" t="s">
        <v>178</v>
      </c>
      <c r="C38" s="39" t="s">
        <v>138</v>
      </c>
      <c r="D38" s="92" t="s">
        <v>179</v>
      </c>
      <c r="E38" s="92" t="s">
        <v>180</v>
      </c>
      <c r="F38" s="92">
        <v>14.2</v>
      </c>
      <c r="G38" s="92">
        <v>79.5</v>
      </c>
    </row>
    <row r="39" spans="1:7" x14ac:dyDescent="0.35">
      <c r="A39" s="91" t="s">
        <v>100</v>
      </c>
      <c r="B39" s="91" t="s">
        <v>178</v>
      </c>
      <c r="C39" s="39" t="s">
        <v>138</v>
      </c>
      <c r="D39" s="92" t="s">
        <v>179</v>
      </c>
      <c r="E39" s="92" t="s">
        <v>180</v>
      </c>
      <c r="F39" s="92">
        <v>13.87</v>
      </c>
      <c r="G39" s="92">
        <v>83</v>
      </c>
    </row>
    <row r="40" spans="1:7" x14ac:dyDescent="0.35">
      <c r="A40" s="91" t="s">
        <v>101</v>
      </c>
      <c r="B40" s="91" t="s">
        <v>178</v>
      </c>
      <c r="C40" s="39" t="s">
        <v>142</v>
      </c>
      <c r="D40" s="92" t="s">
        <v>179</v>
      </c>
      <c r="E40" s="92" t="s">
        <v>180</v>
      </c>
      <c r="F40" s="92">
        <v>27.02</v>
      </c>
      <c r="G40" s="92">
        <v>84.5</v>
      </c>
    </row>
    <row r="41" spans="1:7" x14ac:dyDescent="0.35">
      <c r="A41" s="91" t="s">
        <v>102</v>
      </c>
      <c r="B41" s="91" t="s">
        <v>178</v>
      </c>
      <c r="C41" s="39" t="s">
        <v>142</v>
      </c>
      <c r="D41" s="92" t="s">
        <v>179</v>
      </c>
      <c r="E41" s="92" t="s">
        <v>180</v>
      </c>
      <c r="F41" s="92">
        <v>26.89</v>
      </c>
      <c r="G41" s="92">
        <v>84.5</v>
      </c>
    </row>
    <row r="42" spans="1:7" x14ac:dyDescent="0.35">
      <c r="A42" s="91" t="s">
        <v>103</v>
      </c>
      <c r="B42" s="91" t="s">
        <v>178</v>
      </c>
      <c r="C42" s="39" t="s">
        <v>154</v>
      </c>
      <c r="D42" s="92" t="s">
        <v>179</v>
      </c>
      <c r="E42" s="92" t="s">
        <v>180</v>
      </c>
      <c r="F42" s="92">
        <v>21.6</v>
      </c>
      <c r="G42" s="92">
        <v>77</v>
      </c>
    </row>
    <row r="43" spans="1:7" x14ac:dyDescent="0.35">
      <c r="A43" s="91" t="s">
        <v>104</v>
      </c>
      <c r="B43" s="91" t="s">
        <v>178</v>
      </c>
      <c r="C43" s="39" t="s">
        <v>154</v>
      </c>
      <c r="D43" s="92" t="s">
        <v>179</v>
      </c>
      <c r="E43" s="92" t="s">
        <v>180</v>
      </c>
      <c r="F43" s="92">
        <v>21.62</v>
      </c>
      <c r="G43" s="92">
        <v>77</v>
      </c>
    </row>
    <row r="44" spans="1:7" x14ac:dyDescent="0.35">
      <c r="A44" s="91" t="s">
        <v>105</v>
      </c>
      <c r="B44" s="91" t="s">
        <v>178</v>
      </c>
      <c r="C44" s="39" t="s">
        <v>143</v>
      </c>
      <c r="D44" s="92" t="s">
        <v>179</v>
      </c>
      <c r="E44" s="92" t="s">
        <v>180</v>
      </c>
      <c r="F44" s="92">
        <v>18.98</v>
      </c>
      <c r="G44" s="92">
        <v>77.5</v>
      </c>
    </row>
    <row r="45" spans="1:7" x14ac:dyDescent="0.35">
      <c r="A45" s="91" t="s">
        <v>106</v>
      </c>
      <c r="B45" s="91" t="s">
        <v>178</v>
      </c>
      <c r="C45" s="39" t="s">
        <v>143</v>
      </c>
      <c r="D45" s="92" t="s">
        <v>179</v>
      </c>
      <c r="E45" s="92" t="s">
        <v>180</v>
      </c>
      <c r="F45" s="92">
        <v>19.03</v>
      </c>
      <c r="G45" s="92">
        <v>77.5</v>
      </c>
    </row>
    <row r="46" spans="1:7" x14ac:dyDescent="0.35">
      <c r="A46" s="91" t="s">
        <v>107</v>
      </c>
      <c r="B46" s="91" t="s">
        <v>178</v>
      </c>
      <c r="C46" s="39" t="s">
        <v>144</v>
      </c>
      <c r="D46" s="92" t="s">
        <v>179</v>
      </c>
      <c r="E46" s="92" t="s">
        <v>180</v>
      </c>
      <c r="F46" s="92">
        <v>17.37</v>
      </c>
      <c r="G46" s="92">
        <v>86</v>
      </c>
    </row>
    <row r="47" spans="1:7" x14ac:dyDescent="0.35">
      <c r="A47" s="91" t="s">
        <v>108</v>
      </c>
      <c r="B47" s="91" t="s">
        <v>178</v>
      </c>
      <c r="C47" s="39" t="s">
        <v>144</v>
      </c>
      <c r="D47" s="92" t="s">
        <v>179</v>
      </c>
      <c r="E47" s="92" t="s">
        <v>180</v>
      </c>
      <c r="F47" s="92">
        <v>17.89</v>
      </c>
      <c r="G47" s="92">
        <v>86</v>
      </c>
    </row>
    <row r="48" spans="1:7" x14ac:dyDescent="0.35">
      <c r="A48" s="91" t="s">
        <v>109</v>
      </c>
      <c r="B48" s="91" t="s">
        <v>178</v>
      </c>
      <c r="C48" s="92" t="s">
        <v>145</v>
      </c>
      <c r="D48" s="92" t="s">
        <v>179</v>
      </c>
      <c r="E48" s="92" t="s">
        <v>180</v>
      </c>
      <c r="F48" s="92">
        <v>16.8</v>
      </c>
      <c r="G48" s="92">
        <v>89</v>
      </c>
    </row>
    <row r="49" spans="1:7" x14ac:dyDescent="0.35">
      <c r="A49" s="91" t="s">
        <v>110</v>
      </c>
      <c r="B49" s="91" t="s">
        <v>178</v>
      </c>
      <c r="C49" s="92" t="s">
        <v>145</v>
      </c>
      <c r="D49" s="92" t="s">
        <v>179</v>
      </c>
      <c r="E49" s="92" t="s">
        <v>180</v>
      </c>
      <c r="F49" s="92">
        <v>16.68</v>
      </c>
      <c r="G49" s="92">
        <v>89</v>
      </c>
    </row>
    <row r="50" spans="1:7" x14ac:dyDescent="0.35">
      <c r="A50" s="91" t="s">
        <v>49</v>
      </c>
      <c r="B50" s="91" t="s">
        <v>178</v>
      </c>
      <c r="C50" s="39" t="s">
        <v>138</v>
      </c>
      <c r="D50" s="92" t="s">
        <v>179</v>
      </c>
      <c r="E50" s="92" t="s">
        <v>180</v>
      </c>
      <c r="F50" s="92">
        <v>13.92</v>
      </c>
      <c r="G50" s="92">
        <v>80</v>
      </c>
    </row>
    <row r="51" spans="1:7" x14ac:dyDescent="0.35">
      <c r="A51" s="91" t="s">
        <v>50</v>
      </c>
      <c r="B51" s="91" t="s">
        <v>178</v>
      </c>
      <c r="C51" s="39" t="s">
        <v>138</v>
      </c>
      <c r="D51" s="92" t="s">
        <v>179</v>
      </c>
      <c r="E51" s="92" t="s">
        <v>180</v>
      </c>
      <c r="F51" s="92">
        <v>13.89</v>
      </c>
      <c r="G51" s="92">
        <v>83</v>
      </c>
    </row>
    <row r="52" spans="1:7" x14ac:dyDescent="0.35">
      <c r="A52" s="91" t="s">
        <v>51</v>
      </c>
      <c r="B52" s="91" t="s">
        <v>178</v>
      </c>
      <c r="C52" s="39" t="s">
        <v>142</v>
      </c>
      <c r="D52" s="92" t="s">
        <v>179</v>
      </c>
      <c r="E52" s="92" t="s">
        <v>180</v>
      </c>
      <c r="F52" s="92">
        <v>27.49</v>
      </c>
      <c r="G52" s="92">
        <v>84.5</v>
      </c>
    </row>
    <row r="53" spans="1:7" x14ac:dyDescent="0.35">
      <c r="A53" s="91" t="s">
        <v>52</v>
      </c>
      <c r="B53" s="91" t="s">
        <v>178</v>
      </c>
      <c r="C53" s="39" t="s">
        <v>142</v>
      </c>
      <c r="D53" s="92" t="s">
        <v>179</v>
      </c>
      <c r="E53" s="92" t="s">
        <v>180</v>
      </c>
      <c r="F53" s="92">
        <v>26.99</v>
      </c>
      <c r="G53" s="92">
        <v>84.5</v>
      </c>
    </row>
    <row r="54" spans="1:7" x14ac:dyDescent="0.35">
      <c r="A54" s="91" t="s">
        <v>53</v>
      </c>
      <c r="B54" s="91" t="s">
        <v>178</v>
      </c>
      <c r="C54" s="39" t="s">
        <v>154</v>
      </c>
      <c r="D54" s="92" t="s">
        <v>179</v>
      </c>
      <c r="E54" s="92" t="s">
        <v>180</v>
      </c>
      <c r="F54" s="92">
        <v>20.88</v>
      </c>
      <c r="G54" s="92">
        <v>77</v>
      </c>
    </row>
    <row r="55" spans="1:7" x14ac:dyDescent="0.35">
      <c r="A55" s="91" t="s">
        <v>54</v>
      </c>
      <c r="B55" s="91" t="s">
        <v>178</v>
      </c>
      <c r="C55" s="39" t="s">
        <v>154</v>
      </c>
      <c r="D55" s="92" t="s">
        <v>179</v>
      </c>
      <c r="E55" s="92" t="s">
        <v>180</v>
      </c>
      <c r="F55" s="92">
        <v>20.57</v>
      </c>
      <c r="G55" s="92">
        <v>77</v>
      </c>
    </row>
    <row r="56" spans="1:7" x14ac:dyDescent="0.35">
      <c r="A56" s="91" t="s">
        <v>55</v>
      </c>
      <c r="B56" s="91" t="s">
        <v>178</v>
      </c>
      <c r="C56" s="39" t="s">
        <v>143</v>
      </c>
      <c r="D56" s="92" t="s">
        <v>179</v>
      </c>
      <c r="E56" s="92" t="s">
        <v>180</v>
      </c>
      <c r="F56" s="92">
        <v>18.899999999999999</v>
      </c>
      <c r="G56" s="92">
        <v>77.5</v>
      </c>
    </row>
    <row r="57" spans="1:7" x14ac:dyDescent="0.35">
      <c r="A57" s="91" t="s">
        <v>56</v>
      </c>
      <c r="B57" s="91" t="s">
        <v>178</v>
      </c>
      <c r="C57" s="39" t="s">
        <v>143</v>
      </c>
      <c r="D57" s="92" t="s">
        <v>179</v>
      </c>
      <c r="E57" s="92" t="s">
        <v>180</v>
      </c>
      <c r="F57" s="92">
        <v>19</v>
      </c>
      <c r="G57" s="92">
        <v>77.5</v>
      </c>
    </row>
    <row r="58" spans="1:7" x14ac:dyDescent="0.35">
      <c r="A58" s="91" t="s">
        <v>57</v>
      </c>
      <c r="B58" s="91" t="s">
        <v>178</v>
      </c>
      <c r="C58" s="39" t="s">
        <v>144</v>
      </c>
      <c r="D58" s="92" t="s">
        <v>179</v>
      </c>
      <c r="E58" s="92" t="s">
        <v>180</v>
      </c>
      <c r="F58" s="92">
        <v>18.149999999999999</v>
      </c>
      <c r="G58" s="92">
        <v>86.5</v>
      </c>
    </row>
    <row r="59" spans="1:7" x14ac:dyDescent="0.35">
      <c r="A59" s="91" t="s">
        <v>58</v>
      </c>
      <c r="B59" s="91" t="s">
        <v>178</v>
      </c>
      <c r="C59" s="39" t="s">
        <v>144</v>
      </c>
      <c r="D59" s="92" t="s">
        <v>179</v>
      </c>
      <c r="E59" s="92" t="s">
        <v>180</v>
      </c>
      <c r="F59" s="92">
        <v>17.98</v>
      </c>
      <c r="G59" s="92">
        <v>86.5</v>
      </c>
    </row>
    <row r="60" spans="1:7" x14ac:dyDescent="0.35">
      <c r="A60" s="91" t="s">
        <v>59</v>
      </c>
      <c r="B60" s="91" t="s">
        <v>178</v>
      </c>
      <c r="C60" s="92" t="s">
        <v>145</v>
      </c>
      <c r="D60" s="92" t="s">
        <v>179</v>
      </c>
      <c r="E60" s="92" t="s">
        <v>180</v>
      </c>
      <c r="F60" s="92">
        <v>17.22</v>
      </c>
      <c r="G60" s="92">
        <v>88.5</v>
      </c>
    </row>
    <row r="61" spans="1:7" x14ac:dyDescent="0.35">
      <c r="A61" s="91" t="s">
        <v>60</v>
      </c>
      <c r="B61" s="91" t="s">
        <v>178</v>
      </c>
      <c r="C61" s="92" t="s">
        <v>145</v>
      </c>
      <c r="D61" s="92" t="s">
        <v>179</v>
      </c>
      <c r="E61" s="92" t="s">
        <v>180</v>
      </c>
      <c r="F61" s="92">
        <v>17.260000000000002</v>
      </c>
      <c r="G61" s="92">
        <v>85.5</v>
      </c>
    </row>
    <row r="62" spans="1:7" x14ac:dyDescent="0.35">
      <c r="A62" s="91" t="s">
        <v>61</v>
      </c>
      <c r="B62" s="91" t="s">
        <v>178</v>
      </c>
      <c r="C62" s="39" t="s">
        <v>138</v>
      </c>
      <c r="D62" s="92" t="s">
        <v>179</v>
      </c>
      <c r="E62" s="92" t="s">
        <v>180</v>
      </c>
      <c r="F62" s="92">
        <v>14.21</v>
      </c>
      <c r="G62" s="92">
        <v>80.5</v>
      </c>
    </row>
    <row r="63" spans="1:7" x14ac:dyDescent="0.35">
      <c r="A63" s="91" t="s">
        <v>62</v>
      </c>
      <c r="B63" s="91" t="s">
        <v>178</v>
      </c>
      <c r="C63" s="39" t="s">
        <v>138</v>
      </c>
      <c r="D63" s="92" t="s">
        <v>179</v>
      </c>
      <c r="E63" s="92" t="s">
        <v>180</v>
      </c>
      <c r="F63" s="92">
        <v>14.54</v>
      </c>
      <c r="G63" s="92">
        <v>83</v>
      </c>
    </row>
    <row r="64" spans="1:7" x14ac:dyDescent="0.35">
      <c r="A64" s="91" t="s">
        <v>63</v>
      </c>
      <c r="B64" s="91" t="s">
        <v>178</v>
      </c>
      <c r="C64" s="39" t="s">
        <v>142</v>
      </c>
      <c r="D64" s="92" t="s">
        <v>179</v>
      </c>
      <c r="E64" s="92" t="s">
        <v>180</v>
      </c>
      <c r="F64" s="92">
        <v>25.6</v>
      </c>
      <c r="G64" s="92">
        <v>84.5</v>
      </c>
    </row>
    <row r="65" spans="1:7" x14ac:dyDescent="0.35">
      <c r="A65" s="91" t="s">
        <v>64</v>
      </c>
      <c r="B65" s="91" t="s">
        <v>178</v>
      </c>
      <c r="C65" s="39" t="s">
        <v>142</v>
      </c>
      <c r="D65" s="92" t="s">
        <v>179</v>
      </c>
      <c r="E65" s="92" t="s">
        <v>180</v>
      </c>
      <c r="F65" s="92">
        <v>24.77</v>
      </c>
      <c r="G65" s="92">
        <v>85</v>
      </c>
    </row>
    <row r="66" spans="1:7" x14ac:dyDescent="0.35">
      <c r="A66" s="91" t="s">
        <v>65</v>
      </c>
      <c r="B66" s="91" t="s">
        <v>178</v>
      </c>
      <c r="C66" s="39" t="s">
        <v>154</v>
      </c>
      <c r="D66" s="92" t="s">
        <v>179</v>
      </c>
      <c r="E66" s="92" t="s">
        <v>180</v>
      </c>
      <c r="F66" s="92">
        <v>23.01</v>
      </c>
      <c r="G66" s="92">
        <v>77.5</v>
      </c>
    </row>
    <row r="67" spans="1:7" x14ac:dyDescent="0.35">
      <c r="A67" s="91" t="s">
        <v>66</v>
      </c>
      <c r="B67" s="91" t="s">
        <v>178</v>
      </c>
      <c r="C67" s="39" t="s">
        <v>154</v>
      </c>
      <c r="D67" s="92" t="s">
        <v>179</v>
      </c>
      <c r="E67" s="92" t="s">
        <v>180</v>
      </c>
      <c r="F67" s="92">
        <v>23.16</v>
      </c>
      <c r="G67" s="92">
        <v>77</v>
      </c>
    </row>
    <row r="68" spans="1:7" x14ac:dyDescent="0.35">
      <c r="A68" s="91" t="s">
        <v>67</v>
      </c>
      <c r="B68" s="91" t="s">
        <v>178</v>
      </c>
      <c r="C68" s="39" t="s">
        <v>143</v>
      </c>
      <c r="D68" s="92" t="s">
        <v>179</v>
      </c>
      <c r="E68" s="92" t="s">
        <v>180</v>
      </c>
      <c r="F68" s="92">
        <v>17.68</v>
      </c>
      <c r="G68" s="92">
        <v>77.5</v>
      </c>
    </row>
    <row r="69" spans="1:7" x14ac:dyDescent="0.35">
      <c r="A69" s="91" t="s">
        <v>68</v>
      </c>
      <c r="B69" s="91" t="s">
        <v>178</v>
      </c>
      <c r="C69" s="39" t="s">
        <v>143</v>
      </c>
      <c r="D69" s="92" t="s">
        <v>179</v>
      </c>
      <c r="E69" s="92" t="s">
        <v>180</v>
      </c>
      <c r="F69" s="92">
        <v>17.73</v>
      </c>
      <c r="G69" s="92">
        <v>77.5</v>
      </c>
    </row>
    <row r="70" spans="1:7" x14ac:dyDescent="0.35">
      <c r="A70" s="91" t="s">
        <v>69</v>
      </c>
      <c r="B70" s="91" t="s">
        <v>178</v>
      </c>
      <c r="C70" s="39" t="s">
        <v>144</v>
      </c>
      <c r="D70" s="92" t="s">
        <v>179</v>
      </c>
      <c r="E70" s="92" t="s">
        <v>180</v>
      </c>
      <c r="F70" s="92">
        <v>20.94</v>
      </c>
      <c r="G70" s="92">
        <v>86.5</v>
      </c>
    </row>
    <row r="71" spans="1:7" x14ac:dyDescent="0.35">
      <c r="A71" s="91" t="s">
        <v>70</v>
      </c>
      <c r="B71" s="91" t="s">
        <v>178</v>
      </c>
      <c r="C71" s="39" t="s">
        <v>144</v>
      </c>
      <c r="D71" s="92" t="s">
        <v>179</v>
      </c>
      <c r="E71" s="92" t="s">
        <v>180</v>
      </c>
      <c r="F71" s="92">
        <v>20.91</v>
      </c>
      <c r="G71" s="92">
        <v>86.5</v>
      </c>
    </row>
    <row r="72" spans="1:7" x14ac:dyDescent="0.35">
      <c r="A72" s="91" t="s">
        <v>71</v>
      </c>
      <c r="B72" s="91" t="s">
        <v>178</v>
      </c>
      <c r="C72" s="92" t="s">
        <v>145</v>
      </c>
      <c r="D72" s="92" t="s">
        <v>179</v>
      </c>
      <c r="E72" s="92" t="s">
        <v>180</v>
      </c>
      <c r="F72" s="92">
        <v>16.72</v>
      </c>
      <c r="G72" s="92">
        <v>89</v>
      </c>
    </row>
    <row r="73" spans="1:7" x14ac:dyDescent="0.35">
      <c r="A73" s="91" t="s">
        <v>72</v>
      </c>
      <c r="B73" s="91" t="s">
        <v>178</v>
      </c>
      <c r="C73" s="92" t="s">
        <v>145</v>
      </c>
      <c r="D73" s="92" t="s">
        <v>179</v>
      </c>
      <c r="E73" s="92" t="s">
        <v>180</v>
      </c>
      <c r="F73" s="92">
        <v>17.38</v>
      </c>
      <c r="G73" s="92">
        <v>84.5</v>
      </c>
    </row>
    <row r="74" spans="1:7" x14ac:dyDescent="0.35">
      <c r="A74" s="91" t="s">
        <v>114</v>
      </c>
      <c r="B74" s="91" t="s">
        <v>178</v>
      </c>
      <c r="C74" s="39" t="s">
        <v>138</v>
      </c>
      <c r="D74" s="92" t="s">
        <v>179</v>
      </c>
      <c r="E74" s="92" t="s">
        <v>180</v>
      </c>
      <c r="F74" s="92">
        <v>13.76</v>
      </c>
      <c r="G74" s="92">
        <v>77.5</v>
      </c>
    </row>
    <row r="75" spans="1:7" x14ac:dyDescent="0.35">
      <c r="A75" s="91" t="s">
        <v>115</v>
      </c>
      <c r="B75" s="91" t="s">
        <v>178</v>
      </c>
      <c r="C75" s="39" t="s">
        <v>138</v>
      </c>
      <c r="D75" s="92" t="s">
        <v>179</v>
      </c>
      <c r="E75" s="92" t="s">
        <v>180</v>
      </c>
      <c r="F75" s="92">
        <v>13.7</v>
      </c>
      <c r="G75" s="92">
        <v>83.5</v>
      </c>
    </row>
    <row r="76" spans="1:7" x14ac:dyDescent="0.35">
      <c r="A76" s="91" t="s">
        <v>116</v>
      </c>
      <c r="B76" s="91" t="s">
        <v>178</v>
      </c>
      <c r="C76" s="39" t="s">
        <v>142</v>
      </c>
      <c r="D76" s="92" t="s">
        <v>179</v>
      </c>
      <c r="E76" s="92" t="s">
        <v>180</v>
      </c>
      <c r="F76" s="92">
        <v>26.6</v>
      </c>
      <c r="G76" s="92">
        <v>84.5</v>
      </c>
    </row>
    <row r="77" spans="1:7" x14ac:dyDescent="0.35">
      <c r="A77" s="91" t="s">
        <v>117</v>
      </c>
      <c r="B77" s="91" t="s">
        <v>178</v>
      </c>
      <c r="C77" s="39" t="s">
        <v>142</v>
      </c>
      <c r="D77" s="92" t="s">
        <v>179</v>
      </c>
      <c r="E77" s="92" t="s">
        <v>180</v>
      </c>
      <c r="F77" s="92">
        <v>26.02</v>
      </c>
      <c r="G77" s="92">
        <v>84.5</v>
      </c>
    </row>
    <row r="78" spans="1:7" x14ac:dyDescent="0.35">
      <c r="A78" s="91" t="s">
        <v>118</v>
      </c>
      <c r="B78" s="91" t="s">
        <v>178</v>
      </c>
      <c r="C78" s="39" t="s">
        <v>154</v>
      </c>
      <c r="D78" s="92" t="s">
        <v>179</v>
      </c>
      <c r="E78" s="92" t="s">
        <v>180</v>
      </c>
      <c r="F78" s="92">
        <v>21.83</v>
      </c>
      <c r="G78" s="92">
        <v>77.5</v>
      </c>
    </row>
    <row r="79" spans="1:7" x14ac:dyDescent="0.35">
      <c r="A79" s="91" t="s">
        <v>119</v>
      </c>
      <c r="B79" s="91" t="s">
        <v>178</v>
      </c>
      <c r="C79" s="39" t="s">
        <v>154</v>
      </c>
      <c r="D79" s="92" t="s">
        <v>179</v>
      </c>
      <c r="E79" s="92" t="s">
        <v>180</v>
      </c>
      <c r="F79" s="92">
        <v>21.93</v>
      </c>
      <c r="G79" s="92">
        <v>77</v>
      </c>
    </row>
    <row r="80" spans="1:7" x14ac:dyDescent="0.35">
      <c r="A80" s="91" t="s">
        <v>120</v>
      </c>
      <c r="B80" s="91" t="s">
        <v>178</v>
      </c>
      <c r="C80" s="39" t="s">
        <v>143</v>
      </c>
      <c r="D80" s="92" t="s">
        <v>179</v>
      </c>
      <c r="E80" s="92" t="s">
        <v>180</v>
      </c>
      <c r="F80" s="92">
        <v>17.29</v>
      </c>
      <c r="G80" s="92">
        <v>77.5</v>
      </c>
    </row>
    <row r="81" spans="1:7" x14ac:dyDescent="0.35">
      <c r="A81" s="91" t="s">
        <v>121</v>
      </c>
      <c r="B81" s="91" t="s">
        <v>178</v>
      </c>
      <c r="C81" s="39" t="s">
        <v>143</v>
      </c>
      <c r="D81" s="92" t="s">
        <v>179</v>
      </c>
      <c r="E81" s="92" t="s">
        <v>180</v>
      </c>
      <c r="F81" s="92">
        <v>17.04</v>
      </c>
      <c r="G81" s="92">
        <v>77.5</v>
      </c>
    </row>
    <row r="82" spans="1:7" x14ac:dyDescent="0.35">
      <c r="A82" s="91" t="s">
        <v>122</v>
      </c>
      <c r="B82" s="91" t="s">
        <v>178</v>
      </c>
      <c r="C82" s="39" t="s">
        <v>144</v>
      </c>
      <c r="D82" s="92" t="s">
        <v>179</v>
      </c>
      <c r="E82" s="92" t="s">
        <v>180</v>
      </c>
      <c r="F82" s="92">
        <v>18.170000000000002</v>
      </c>
      <c r="G82" s="92">
        <v>86.5</v>
      </c>
    </row>
    <row r="83" spans="1:7" x14ac:dyDescent="0.35">
      <c r="A83" s="91" t="s">
        <v>123</v>
      </c>
      <c r="B83" s="91" t="s">
        <v>178</v>
      </c>
      <c r="C83" s="39" t="s">
        <v>144</v>
      </c>
      <c r="D83" s="92" t="s">
        <v>179</v>
      </c>
      <c r="E83" s="92" t="s">
        <v>180</v>
      </c>
      <c r="F83" s="92">
        <v>18.2</v>
      </c>
      <c r="G83" s="92">
        <v>86.5</v>
      </c>
    </row>
    <row r="84" spans="1:7" x14ac:dyDescent="0.35">
      <c r="A84" s="91" t="s">
        <v>124</v>
      </c>
      <c r="B84" s="91" t="s">
        <v>178</v>
      </c>
      <c r="C84" s="92" t="s">
        <v>145</v>
      </c>
      <c r="D84" s="92" t="s">
        <v>179</v>
      </c>
      <c r="E84" s="92" t="s">
        <v>180</v>
      </c>
      <c r="F84" s="92">
        <v>16.68</v>
      </c>
      <c r="G84" s="92">
        <v>89.5</v>
      </c>
    </row>
    <row r="85" spans="1:7" x14ac:dyDescent="0.35">
      <c r="A85" s="91" t="s">
        <v>125</v>
      </c>
      <c r="B85" s="91" t="s">
        <v>178</v>
      </c>
      <c r="C85" s="92" t="s">
        <v>145</v>
      </c>
      <c r="D85" s="92" t="s">
        <v>179</v>
      </c>
      <c r="E85" s="92" t="s">
        <v>180</v>
      </c>
      <c r="F85" s="92">
        <v>17.489999999999998</v>
      </c>
      <c r="G85" s="92">
        <v>85</v>
      </c>
    </row>
    <row r="86" spans="1:7" x14ac:dyDescent="0.35">
      <c r="A86" s="91" t="s">
        <v>126</v>
      </c>
      <c r="B86" s="91" t="s">
        <v>178</v>
      </c>
      <c r="C86" s="39" t="s">
        <v>138</v>
      </c>
      <c r="D86" s="92" t="s">
        <v>179</v>
      </c>
      <c r="E86" s="92" t="s">
        <v>180</v>
      </c>
      <c r="F86" s="92">
        <v>14.66</v>
      </c>
      <c r="G86" s="92">
        <v>85.5</v>
      </c>
    </row>
    <row r="87" spans="1:7" x14ac:dyDescent="0.35">
      <c r="A87" s="91" t="s">
        <v>127</v>
      </c>
      <c r="B87" s="91" t="s">
        <v>178</v>
      </c>
      <c r="C87" s="39" t="s">
        <v>138</v>
      </c>
      <c r="D87" s="92" t="s">
        <v>179</v>
      </c>
      <c r="E87" s="92" t="s">
        <v>180</v>
      </c>
      <c r="F87" s="92">
        <v>14.58</v>
      </c>
      <c r="G87" s="92">
        <v>79.5</v>
      </c>
    </row>
    <row r="88" spans="1:7" x14ac:dyDescent="0.35">
      <c r="A88" s="91" t="s">
        <v>128</v>
      </c>
      <c r="B88" s="91" t="s">
        <v>178</v>
      </c>
      <c r="C88" s="39" t="s">
        <v>142</v>
      </c>
      <c r="D88" s="92" t="s">
        <v>179</v>
      </c>
      <c r="E88" s="92" t="s">
        <v>180</v>
      </c>
      <c r="F88" s="92">
        <v>22.63</v>
      </c>
      <c r="G88" s="92">
        <v>82</v>
      </c>
    </row>
    <row r="89" spans="1:7" x14ac:dyDescent="0.35">
      <c r="A89" s="91" t="s">
        <v>129</v>
      </c>
      <c r="B89" s="91" t="s">
        <v>178</v>
      </c>
      <c r="C89" s="39" t="s">
        <v>142</v>
      </c>
      <c r="D89" s="92" t="s">
        <v>179</v>
      </c>
      <c r="E89" s="92" t="s">
        <v>180</v>
      </c>
      <c r="F89" s="92">
        <v>22.55</v>
      </c>
      <c r="G89" s="92">
        <v>79.5</v>
      </c>
    </row>
    <row r="90" spans="1:7" x14ac:dyDescent="0.35">
      <c r="A90" s="91" t="s">
        <v>130</v>
      </c>
      <c r="B90" s="91" t="s">
        <v>178</v>
      </c>
      <c r="C90" s="39" t="s">
        <v>154</v>
      </c>
      <c r="D90" s="92" t="s">
        <v>179</v>
      </c>
      <c r="E90" s="92" t="s">
        <v>180</v>
      </c>
      <c r="F90" s="92">
        <v>21.2</v>
      </c>
      <c r="G90" s="92">
        <v>76</v>
      </c>
    </row>
    <row r="91" spans="1:7" x14ac:dyDescent="0.35">
      <c r="A91" s="91" t="s">
        <v>131</v>
      </c>
      <c r="B91" s="91" t="s">
        <v>178</v>
      </c>
      <c r="C91" s="39" t="s">
        <v>154</v>
      </c>
      <c r="D91" s="92" t="s">
        <v>179</v>
      </c>
      <c r="E91" s="92" t="s">
        <v>180</v>
      </c>
      <c r="F91" s="92">
        <v>20.66</v>
      </c>
      <c r="G91" s="92">
        <v>77.5</v>
      </c>
    </row>
    <row r="92" spans="1:7" x14ac:dyDescent="0.35">
      <c r="A92" s="91" t="s">
        <v>132</v>
      </c>
      <c r="B92" s="91" t="s">
        <v>178</v>
      </c>
      <c r="C92" s="39" t="s">
        <v>143</v>
      </c>
      <c r="D92" s="92" t="s">
        <v>179</v>
      </c>
      <c r="E92" s="92" t="s">
        <v>180</v>
      </c>
      <c r="F92" s="92">
        <v>19.73</v>
      </c>
      <c r="G92" s="92">
        <v>77.5</v>
      </c>
    </row>
    <row r="93" spans="1:7" x14ac:dyDescent="0.35">
      <c r="A93" s="91" t="s">
        <v>133</v>
      </c>
      <c r="B93" s="91" t="s">
        <v>178</v>
      </c>
      <c r="C93" s="39" t="s">
        <v>143</v>
      </c>
      <c r="D93" s="92" t="s">
        <v>179</v>
      </c>
      <c r="E93" s="92" t="s">
        <v>180</v>
      </c>
      <c r="F93" s="92">
        <v>19.64</v>
      </c>
      <c r="G93" s="92">
        <v>76</v>
      </c>
    </row>
    <row r="94" spans="1:7" x14ac:dyDescent="0.35">
      <c r="A94" s="91" t="s">
        <v>134</v>
      </c>
      <c r="B94" s="91" t="s">
        <v>178</v>
      </c>
      <c r="C94" s="39" t="s">
        <v>144</v>
      </c>
      <c r="D94" s="92" t="s">
        <v>179</v>
      </c>
      <c r="E94" s="92" t="s">
        <v>180</v>
      </c>
      <c r="F94" s="92">
        <v>19.04</v>
      </c>
      <c r="G94" s="92">
        <v>86</v>
      </c>
    </row>
    <row r="95" spans="1:7" x14ac:dyDescent="0.35">
      <c r="A95" s="91" t="s">
        <v>135</v>
      </c>
      <c r="B95" s="91" t="s">
        <v>178</v>
      </c>
      <c r="C95" s="39" t="s">
        <v>144</v>
      </c>
      <c r="D95" s="92" t="s">
        <v>179</v>
      </c>
      <c r="E95" s="92" t="s">
        <v>180</v>
      </c>
      <c r="F95" s="92">
        <v>19.98</v>
      </c>
      <c r="G95" s="92">
        <v>83.5</v>
      </c>
    </row>
    <row r="96" spans="1:7" x14ac:dyDescent="0.35">
      <c r="A96" s="91" t="s">
        <v>136</v>
      </c>
      <c r="B96" s="91" t="s">
        <v>178</v>
      </c>
      <c r="C96" s="92" t="s">
        <v>145</v>
      </c>
      <c r="D96" s="92" t="s">
        <v>179</v>
      </c>
      <c r="E96" s="92" t="s">
        <v>180</v>
      </c>
      <c r="F96" s="92">
        <v>26.15</v>
      </c>
      <c r="G96" s="92">
        <v>87</v>
      </c>
    </row>
    <row r="97" spans="1:7" x14ac:dyDescent="0.35">
      <c r="A97" s="91" t="s">
        <v>137</v>
      </c>
      <c r="B97" s="91" t="s">
        <v>178</v>
      </c>
      <c r="C97" s="92" t="s">
        <v>145</v>
      </c>
      <c r="D97" s="92" t="s">
        <v>179</v>
      </c>
      <c r="E97" s="92" t="s">
        <v>180</v>
      </c>
      <c r="F97" s="92">
        <v>26.98</v>
      </c>
      <c r="G97" s="92">
        <v>84.5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6:Z57"/>
  <sheetViews>
    <sheetView tabSelected="1" topLeftCell="B1" workbookViewId="0">
      <selection activeCell="Y4" sqref="Y4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6" spans="3:26" x14ac:dyDescent="0.35">
      <c r="C6" s="31" t="s">
        <v>165</v>
      </c>
      <c r="D6" s="31" t="s">
        <v>159</v>
      </c>
      <c r="E6" s="31" t="s">
        <v>22</v>
      </c>
      <c r="F6" s="31" t="s">
        <v>160</v>
      </c>
      <c r="G6" s="31" t="s">
        <v>161</v>
      </c>
      <c r="H6" s="31" t="s">
        <v>162</v>
      </c>
      <c r="I6" s="86" t="s">
        <v>163</v>
      </c>
      <c r="K6" s="31" t="s">
        <v>142</v>
      </c>
      <c r="L6" s="31" t="s">
        <v>159</v>
      </c>
      <c r="M6" s="31" t="s">
        <v>22</v>
      </c>
      <c r="N6" s="31" t="s">
        <v>160</v>
      </c>
      <c r="O6" s="31" t="s">
        <v>161</v>
      </c>
      <c r="P6" s="31" t="s">
        <v>162</v>
      </c>
      <c r="Q6" s="86" t="s">
        <v>163</v>
      </c>
      <c r="S6" s="92"/>
      <c r="T6" s="92"/>
      <c r="U6" s="92"/>
      <c r="V6" s="92"/>
      <c r="W6" s="92"/>
      <c r="X6" s="92"/>
      <c r="Y6" s="92"/>
      <c r="Z6" s="92"/>
    </row>
    <row r="7" spans="3:26" x14ac:dyDescent="0.35">
      <c r="C7" s="31"/>
      <c r="D7" s="93" t="s">
        <v>167</v>
      </c>
      <c r="E7" s="88"/>
      <c r="F7" s="92">
        <v>14.31</v>
      </c>
      <c r="G7" s="106">
        <f>AVERAGE(F7:F8)</f>
        <v>14.395</v>
      </c>
      <c r="H7" s="107">
        <f>_xlfn.STDEV.S(F7:F8)</f>
        <v>0.12020815280171303</v>
      </c>
      <c r="I7" s="97"/>
      <c r="K7" s="31"/>
      <c r="L7" s="93" t="s">
        <v>167</v>
      </c>
      <c r="M7" s="31"/>
      <c r="N7" s="92">
        <v>28.62</v>
      </c>
      <c r="O7" s="107">
        <f>AVERAGE(N7:N8)</f>
        <v>28.295000000000002</v>
      </c>
      <c r="P7" s="107">
        <f>_xlfn.STDEV.S(N7:N8)</f>
        <v>0.45961940777125737</v>
      </c>
      <c r="Q7" s="97">
        <f>POWER(2,-((O7-G7)-($O$11-$G$11)))</f>
        <v>0.15712667181522835</v>
      </c>
      <c r="S7" s="92"/>
      <c r="T7" s="92"/>
      <c r="U7" s="92"/>
      <c r="V7" s="92"/>
      <c r="W7" s="92"/>
      <c r="X7" s="92"/>
      <c r="Y7" s="92"/>
      <c r="Z7" s="92"/>
    </row>
    <row r="8" spans="3:26" x14ac:dyDescent="0.35">
      <c r="C8" s="31"/>
      <c r="D8" s="94"/>
      <c r="E8" s="88"/>
      <c r="F8" s="92">
        <v>14.48</v>
      </c>
      <c r="G8" s="107"/>
      <c r="H8" s="107"/>
      <c r="I8" s="97"/>
      <c r="K8" s="31"/>
      <c r="L8" s="94"/>
      <c r="M8" s="31"/>
      <c r="N8" s="92">
        <v>27.97</v>
      </c>
      <c r="O8" s="107"/>
      <c r="P8" s="107"/>
      <c r="Q8" s="97"/>
      <c r="S8" s="92"/>
      <c r="T8" s="92"/>
      <c r="U8" s="92"/>
      <c r="V8" s="92"/>
      <c r="W8" s="92"/>
      <c r="X8" s="92"/>
      <c r="Y8" s="92"/>
      <c r="Z8" s="92"/>
    </row>
    <row r="9" spans="3:26" x14ac:dyDescent="0.35">
      <c r="C9" s="31"/>
      <c r="D9" s="93" t="s">
        <v>170</v>
      </c>
      <c r="E9" s="88"/>
      <c r="F9" s="92">
        <v>13.63</v>
      </c>
      <c r="G9" s="106">
        <f>AVERAGE(F9:F10)</f>
        <v>13.745000000000001</v>
      </c>
      <c r="H9" s="107">
        <f t="shared" ref="H9" si="0">_xlfn.STDEV.S(F9:F10)</f>
        <v>0.16263455967290497</v>
      </c>
      <c r="I9" s="97"/>
      <c r="K9" s="31"/>
      <c r="L9" s="93" t="s">
        <v>170</v>
      </c>
      <c r="M9" s="31"/>
      <c r="N9" s="92">
        <v>26.89</v>
      </c>
      <c r="O9" s="107">
        <f t="shared" ref="O9" si="1">AVERAGE(N9:N10)</f>
        <v>26.765000000000001</v>
      </c>
      <c r="P9" s="107">
        <f t="shared" ref="P9" si="2">_xlfn.STDEV.S(N9:N10)</f>
        <v>0.17677669529663689</v>
      </c>
      <c r="Q9" s="97">
        <f t="shared" ref="Q9" si="3">POWER(2,-((O9-G9)-($O$11-$G$11)))</f>
        <v>0.28917204597632201</v>
      </c>
      <c r="S9" s="92"/>
      <c r="T9" s="92"/>
      <c r="U9" s="92"/>
      <c r="V9" s="92"/>
      <c r="W9" s="92"/>
      <c r="X9" s="92"/>
      <c r="Y9" s="92"/>
      <c r="Z9" s="92"/>
    </row>
    <row r="10" spans="3:26" x14ac:dyDescent="0.35">
      <c r="C10" s="31"/>
      <c r="D10" s="94"/>
      <c r="E10" s="88"/>
      <c r="F10" s="92">
        <v>13.86</v>
      </c>
      <c r="G10" s="107"/>
      <c r="H10" s="107"/>
      <c r="I10" s="97"/>
      <c r="K10" s="31"/>
      <c r="L10" s="94"/>
      <c r="M10" s="31"/>
      <c r="N10" s="92">
        <v>26.64</v>
      </c>
      <c r="O10" s="107"/>
      <c r="P10" s="107"/>
      <c r="Q10" s="97"/>
      <c r="S10" s="92"/>
      <c r="T10" s="92"/>
      <c r="U10" s="92"/>
      <c r="V10" s="92"/>
      <c r="W10" s="92"/>
      <c r="X10" s="92"/>
      <c r="Y10" s="92"/>
      <c r="Z10" s="92"/>
    </row>
    <row r="11" spans="3:26" x14ac:dyDescent="0.35">
      <c r="C11" s="31"/>
      <c r="D11" s="93" t="s">
        <v>171</v>
      </c>
      <c r="E11" s="88"/>
      <c r="F11" s="92">
        <v>13.84</v>
      </c>
      <c r="G11" s="106">
        <f>AVERAGE(F11:F12)</f>
        <v>13.8</v>
      </c>
      <c r="H11" s="107">
        <f t="shared" ref="H11" si="4">_xlfn.STDEV.S(F11:F12)</f>
        <v>5.6568542494923851E-2</v>
      </c>
      <c r="I11" s="97"/>
      <c r="K11" s="31"/>
      <c r="L11" s="93" t="s">
        <v>171</v>
      </c>
      <c r="M11" s="31"/>
      <c r="N11" s="92">
        <v>25.12</v>
      </c>
      <c r="O11" s="107">
        <f t="shared" ref="O11" si="5">AVERAGE(N11:N12)</f>
        <v>25.03</v>
      </c>
      <c r="P11" s="107">
        <f t="shared" ref="P11" si="6">_xlfn.STDEV.S(N11:N12)</f>
        <v>0.12727922061357835</v>
      </c>
      <c r="Q11" s="97">
        <f t="shared" ref="Q11" si="7">POWER(2,-((O11-G11)-($O$11-$G$11)))</f>
        <v>1</v>
      </c>
      <c r="S11" s="92"/>
      <c r="T11" s="92"/>
      <c r="U11" s="92"/>
      <c r="V11" s="92"/>
      <c r="W11" s="92"/>
      <c r="X11" s="92"/>
      <c r="Y11" s="92"/>
      <c r="Z11" s="92"/>
    </row>
    <row r="12" spans="3:26" x14ac:dyDescent="0.35">
      <c r="C12" s="31"/>
      <c r="D12" s="94"/>
      <c r="E12" s="88"/>
      <c r="F12" s="92">
        <v>13.76</v>
      </c>
      <c r="G12" s="107"/>
      <c r="H12" s="107"/>
      <c r="I12" s="97"/>
      <c r="K12" s="31"/>
      <c r="L12" s="94"/>
      <c r="M12" s="31"/>
      <c r="N12" s="92">
        <v>24.94</v>
      </c>
      <c r="O12" s="107"/>
      <c r="P12" s="107"/>
      <c r="Q12" s="97"/>
      <c r="S12" s="92"/>
      <c r="T12" s="92"/>
      <c r="U12" s="92"/>
      <c r="V12" s="92"/>
      <c r="W12" s="92"/>
      <c r="X12" s="92"/>
      <c r="Y12" s="92"/>
      <c r="Z12" s="92"/>
    </row>
    <row r="13" spans="3:26" x14ac:dyDescent="0.35">
      <c r="C13" s="31"/>
      <c r="D13" s="93" t="s">
        <v>172</v>
      </c>
      <c r="E13" s="88"/>
      <c r="F13" s="92">
        <v>14.2</v>
      </c>
      <c r="G13" s="106">
        <f>AVERAGE(F13:F14)</f>
        <v>14.035</v>
      </c>
      <c r="H13" s="107">
        <f t="shared" ref="H13" si="8">_xlfn.STDEV.S(F13:F14)</f>
        <v>0.23334523779156074</v>
      </c>
      <c r="I13" s="97"/>
      <c r="K13" s="31"/>
      <c r="L13" s="93" t="s">
        <v>172</v>
      </c>
      <c r="M13" s="31"/>
      <c r="N13" s="92">
        <v>27.02</v>
      </c>
      <c r="O13" s="107">
        <f t="shared" ref="O13" si="9">AVERAGE(N13:N14)</f>
        <v>26.954999999999998</v>
      </c>
      <c r="P13" s="107">
        <f t="shared" ref="P13" si="10">_xlfn.STDEV.S(N13:N14)</f>
        <v>9.1923881554250478E-2</v>
      </c>
      <c r="Q13" s="97">
        <f t="shared" ref="Q13" si="11">POWER(2,-((O13-G13)-($O$11-$G$11)))</f>
        <v>0.30992692498474717</v>
      </c>
      <c r="S13" s="92"/>
      <c r="T13" s="92"/>
      <c r="U13" s="92"/>
      <c r="V13" s="92"/>
      <c r="W13" s="92"/>
      <c r="X13" s="92"/>
      <c r="Y13" s="92"/>
      <c r="Z13" s="92"/>
    </row>
    <row r="14" spans="3:26" x14ac:dyDescent="0.35">
      <c r="C14" s="31"/>
      <c r="D14" s="94"/>
      <c r="E14" s="31"/>
      <c r="F14" s="92">
        <v>13.87</v>
      </c>
      <c r="G14" s="107"/>
      <c r="H14" s="107"/>
      <c r="I14" s="97"/>
      <c r="K14" s="31"/>
      <c r="L14" s="94"/>
      <c r="M14" s="31"/>
      <c r="N14" s="92">
        <v>26.89</v>
      </c>
      <c r="O14" s="107"/>
      <c r="P14" s="107"/>
      <c r="Q14" s="97"/>
      <c r="S14" s="92"/>
      <c r="T14" s="92"/>
      <c r="U14" s="92"/>
      <c r="V14" s="92"/>
      <c r="W14" s="92"/>
      <c r="X14" s="92"/>
      <c r="Y14" s="92"/>
      <c r="Z14" s="92"/>
    </row>
    <row r="15" spans="3:26" x14ac:dyDescent="0.35">
      <c r="C15" s="31"/>
      <c r="D15" s="93" t="s">
        <v>166</v>
      </c>
      <c r="E15" s="31"/>
      <c r="F15" s="92">
        <v>13.92</v>
      </c>
      <c r="G15" s="106">
        <f>AVERAGE(F15:F16)</f>
        <v>13.905000000000001</v>
      </c>
      <c r="H15" s="107">
        <f t="shared" ref="H15" si="12">_xlfn.STDEV.S(F15:F16)</f>
        <v>2.1213203435595972E-2</v>
      </c>
      <c r="I15" s="97"/>
      <c r="K15" s="31"/>
      <c r="L15" s="93" t="s">
        <v>166</v>
      </c>
      <c r="M15" s="31"/>
      <c r="N15" s="92">
        <v>27.49</v>
      </c>
      <c r="O15" s="107">
        <f t="shared" ref="O15" si="13">AVERAGE(N15:N16)</f>
        <v>27.24</v>
      </c>
      <c r="P15" s="107">
        <f t="shared" ref="P15" si="14">_xlfn.STDEV.S(N15:N16)</f>
        <v>0.35355339059327379</v>
      </c>
      <c r="Q15" s="97">
        <f t="shared" ref="Q15" si="15">POWER(2,-((O15-G15)-($O$11-$G$11)))</f>
        <v>0.23245123565329096</v>
      </c>
      <c r="S15" s="92"/>
      <c r="T15" s="92"/>
      <c r="U15" s="92"/>
      <c r="V15" s="92"/>
      <c r="W15" s="92"/>
      <c r="X15" s="92"/>
      <c r="Y15" s="92"/>
      <c r="Z15" s="92"/>
    </row>
    <row r="16" spans="3:26" x14ac:dyDescent="0.35">
      <c r="C16" s="31"/>
      <c r="D16" s="94"/>
      <c r="E16" s="31"/>
      <c r="F16" s="92">
        <v>13.89</v>
      </c>
      <c r="G16" s="107"/>
      <c r="H16" s="107"/>
      <c r="I16" s="97"/>
      <c r="K16" s="31"/>
      <c r="L16" s="94"/>
      <c r="M16" s="31"/>
      <c r="N16" s="92">
        <v>26.99</v>
      </c>
      <c r="O16" s="107"/>
      <c r="P16" s="107"/>
      <c r="Q16" s="97"/>
      <c r="S16" s="92"/>
      <c r="T16" s="92"/>
      <c r="U16" s="92"/>
      <c r="V16" s="92"/>
      <c r="W16" s="92"/>
      <c r="X16" s="92"/>
      <c r="Y16" s="92"/>
      <c r="Z16" s="92"/>
    </row>
    <row r="17" spans="3:26" x14ac:dyDescent="0.35">
      <c r="C17" s="31"/>
      <c r="D17" s="93" t="s">
        <v>169</v>
      </c>
      <c r="E17" s="31"/>
      <c r="F17" s="92">
        <v>14.21</v>
      </c>
      <c r="G17" s="106">
        <f>AVERAGE(F18)</f>
        <v>14.54</v>
      </c>
      <c r="H17" s="107">
        <f>_xlfn.STDEV.S(F17:F18)</f>
        <v>0.23334523779155947</v>
      </c>
      <c r="I17" s="97"/>
      <c r="K17" s="31"/>
      <c r="L17" s="93" t="s">
        <v>169</v>
      </c>
      <c r="M17" s="31"/>
      <c r="N17" s="92">
        <v>25.6</v>
      </c>
      <c r="O17" s="107">
        <f t="shared" ref="O17" si="16">AVERAGE(N17:N18)</f>
        <v>25.185000000000002</v>
      </c>
      <c r="P17" s="107">
        <f t="shared" ref="P17" si="17">_xlfn.STDEV.S(N17:N18)</f>
        <v>0.58689862838483575</v>
      </c>
      <c r="Q17" s="97">
        <f t="shared" ref="Q17" si="18">POWER(2,-((O17-G17)-($O$11-$G$11)))</f>
        <v>1.5000389892858152</v>
      </c>
      <c r="S17" s="92"/>
      <c r="T17" s="92"/>
      <c r="U17" s="92"/>
      <c r="V17" s="92"/>
      <c r="W17" s="92"/>
      <c r="X17" s="92"/>
      <c r="Y17" s="92"/>
      <c r="Z17" s="92"/>
    </row>
    <row r="18" spans="3:26" x14ac:dyDescent="0.35">
      <c r="C18" s="31"/>
      <c r="D18" s="94"/>
      <c r="E18" s="31"/>
      <c r="F18" s="92">
        <v>14.54</v>
      </c>
      <c r="G18" s="107"/>
      <c r="H18" s="107"/>
      <c r="I18" s="97"/>
      <c r="K18" s="31"/>
      <c r="L18" s="94"/>
      <c r="M18" s="31"/>
      <c r="N18" s="92">
        <v>24.77</v>
      </c>
      <c r="O18" s="107"/>
      <c r="P18" s="107"/>
      <c r="Q18" s="97"/>
      <c r="S18" s="92"/>
      <c r="T18" s="92"/>
      <c r="U18" s="92"/>
      <c r="V18" s="92"/>
      <c r="W18" s="92"/>
      <c r="X18" s="92"/>
      <c r="Y18" s="92"/>
      <c r="Z18" s="92"/>
    </row>
    <row r="19" spans="3:26" x14ac:dyDescent="0.35">
      <c r="C19" s="31"/>
      <c r="D19" s="93" t="s">
        <v>168</v>
      </c>
      <c r="E19" s="31"/>
      <c r="F19" s="92">
        <v>13.76</v>
      </c>
      <c r="G19" s="106">
        <f>AVERAGE(F19:F20)</f>
        <v>13.73</v>
      </c>
      <c r="H19" s="107">
        <f t="shared" ref="H19:H21" si="19">_xlfn.STDEV.S(F19:F20)</f>
        <v>4.2426406871193201E-2</v>
      </c>
      <c r="I19" s="97"/>
      <c r="K19" s="31"/>
      <c r="L19" s="93" t="s">
        <v>168</v>
      </c>
      <c r="M19" s="31"/>
      <c r="N19" s="92">
        <v>26.6</v>
      </c>
      <c r="O19" s="107">
        <f t="shared" ref="O19:O21" si="20">AVERAGE(N19:N20)</f>
        <v>26.310000000000002</v>
      </c>
      <c r="P19" s="107">
        <f t="shared" ref="P19:P21" si="21">_xlfn.STDEV.S(N19:N20)</f>
        <v>0.41012193308819889</v>
      </c>
      <c r="Q19" s="97">
        <f t="shared" ref="Q19" si="22">POWER(2,-((O19-G19)-($O$11-$G$11)))</f>
        <v>0.39229204894837499</v>
      </c>
      <c r="S19" s="92"/>
      <c r="T19" s="92"/>
      <c r="U19" s="92"/>
      <c r="V19" s="92"/>
      <c r="W19" s="92"/>
      <c r="X19" s="92"/>
      <c r="Y19" s="92"/>
      <c r="Z19" s="92"/>
    </row>
    <row r="20" spans="3:26" x14ac:dyDescent="0.35">
      <c r="C20" s="31"/>
      <c r="D20" s="94"/>
      <c r="E20" s="31"/>
      <c r="F20" s="92">
        <v>13.7</v>
      </c>
      <c r="G20" s="107"/>
      <c r="H20" s="107"/>
      <c r="I20" s="97"/>
      <c r="K20" s="31"/>
      <c r="L20" s="94"/>
      <c r="M20" s="31"/>
      <c r="N20" s="92">
        <v>26.02</v>
      </c>
      <c r="O20" s="107"/>
      <c r="P20" s="107"/>
      <c r="Q20" s="97"/>
      <c r="S20" s="92"/>
      <c r="T20" s="92"/>
      <c r="U20" s="92"/>
      <c r="V20" s="92"/>
      <c r="W20" s="92"/>
      <c r="X20" s="92"/>
      <c r="Y20" s="92"/>
      <c r="Z20" s="92"/>
    </row>
    <row r="21" spans="3:26" x14ac:dyDescent="0.35">
      <c r="C21" s="31"/>
      <c r="D21" s="93" t="s">
        <v>164</v>
      </c>
      <c r="E21" s="31"/>
      <c r="F21" s="92">
        <v>14.66</v>
      </c>
      <c r="G21" s="107">
        <f t="shared" ref="G21" si="23">AVERAGE(F21:F22)</f>
        <v>14.620000000000001</v>
      </c>
      <c r="H21" s="107">
        <f t="shared" si="19"/>
        <v>5.6568542494923851E-2</v>
      </c>
      <c r="I21" s="97"/>
      <c r="L21" s="93" t="s">
        <v>164</v>
      </c>
      <c r="N21" s="92">
        <v>22.63</v>
      </c>
      <c r="O21" s="107">
        <f t="shared" si="20"/>
        <v>22.59</v>
      </c>
      <c r="P21" s="107">
        <f t="shared" si="21"/>
        <v>5.6568542494922595E-2</v>
      </c>
      <c r="Q21" s="97">
        <f t="shared" ref="Q21" si="24">POWER(2,-((O21-G21)-($O$11-$G$11)))</f>
        <v>9.5798296369514393</v>
      </c>
      <c r="S21" s="92"/>
      <c r="T21" s="92"/>
      <c r="U21" s="92"/>
      <c r="V21" s="92"/>
      <c r="W21" s="92"/>
      <c r="X21" s="92"/>
      <c r="Y21" s="92"/>
      <c r="Z21" s="92"/>
    </row>
    <row r="22" spans="3:26" x14ac:dyDescent="0.35">
      <c r="C22" s="31"/>
      <c r="D22" s="31"/>
      <c r="E22" s="31"/>
      <c r="F22" s="92">
        <v>14.58</v>
      </c>
      <c r="G22" s="107"/>
      <c r="H22" s="107"/>
      <c r="I22" s="97"/>
      <c r="N22" s="92">
        <v>22.55</v>
      </c>
      <c r="O22" s="107"/>
      <c r="P22" s="107"/>
      <c r="Q22" s="97"/>
      <c r="S22" s="92"/>
      <c r="T22" s="92"/>
      <c r="U22" s="92"/>
      <c r="V22" s="92"/>
      <c r="W22" s="92"/>
      <c r="X22" s="92"/>
      <c r="Y22" s="92"/>
      <c r="Z22" s="92"/>
    </row>
    <row r="23" spans="3:26" x14ac:dyDescent="0.35">
      <c r="C23" s="31"/>
      <c r="D23" s="31"/>
      <c r="E23" s="31"/>
      <c r="F23" s="31"/>
      <c r="G23" s="31"/>
      <c r="H23" s="31"/>
      <c r="I23" s="31"/>
    </row>
    <row r="24" spans="3:26" x14ac:dyDescent="0.35">
      <c r="C24" s="31"/>
      <c r="D24" s="31"/>
      <c r="E24" s="31"/>
      <c r="F24" s="31"/>
      <c r="G24" s="31"/>
      <c r="H24" s="31"/>
      <c r="I24" s="86"/>
      <c r="K24" s="31" t="s">
        <v>143</v>
      </c>
      <c r="L24" s="31" t="s">
        <v>159</v>
      </c>
      <c r="M24" s="31" t="s">
        <v>22</v>
      </c>
      <c r="N24" s="31" t="s">
        <v>160</v>
      </c>
      <c r="O24" s="31" t="s">
        <v>161</v>
      </c>
      <c r="P24" s="31" t="s">
        <v>162</v>
      </c>
      <c r="Q24" s="86" t="s">
        <v>163</v>
      </c>
      <c r="S24" s="31" t="s">
        <v>144</v>
      </c>
      <c r="T24" s="31" t="s">
        <v>159</v>
      </c>
      <c r="U24" s="31" t="s">
        <v>22</v>
      </c>
      <c r="V24" s="31" t="s">
        <v>160</v>
      </c>
      <c r="W24" s="31" t="s">
        <v>161</v>
      </c>
      <c r="X24" s="31" t="s">
        <v>162</v>
      </c>
      <c r="Y24" s="86" t="s">
        <v>163</v>
      </c>
    </row>
    <row r="25" spans="3:26" x14ac:dyDescent="0.35">
      <c r="C25" s="31"/>
      <c r="D25" s="87"/>
      <c r="E25" s="31"/>
      <c r="F25" s="86"/>
      <c r="G25" s="107"/>
      <c r="H25" s="107"/>
      <c r="I25" s="97"/>
      <c r="J25" s="17"/>
      <c r="K25" s="31"/>
      <c r="L25" s="93" t="s">
        <v>167</v>
      </c>
      <c r="M25" s="31"/>
      <c r="N25" s="92">
        <v>19.59</v>
      </c>
      <c r="O25" s="107">
        <f>AVERAGE(N25:N26)</f>
        <v>19.805</v>
      </c>
      <c r="P25" s="107">
        <f>_xlfn.STDEV.S(N25:N26)</f>
        <v>0.30405591591021525</v>
      </c>
      <c r="Q25" s="97">
        <f>POWER(2,-((O25-G7)-($O$29-$G$11)))</f>
        <v>0.27168371563151406</v>
      </c>
      <c r="S25" s="31"/>
      <c r="T25" s="93" t="s">
        <v>167</v>
      </c>
      <c r="U25" s="31"/>
      <c r="V25" s="92">
        <v>17.100000000000001</v>
      </c>
      <c r="W25" s="107">
        <f>AVERAGE(V25:V26)</f>
        <v>17.149999999999999</v>
      </c>
      <c r="X25" s="107">
        <f>_xlfn.STDEV.S(V25:V26)</f>
        <v>7.0710678118653253E-2</v>
      </c>
      <c r="Y25" s="97">
        <f>POWER(2,-((W25-G7)-($W$29-$G$11)))</f>
        <v>0.88576751910236018</v>
      </c>
    </row>
    <row r="26" spans="3:26" x14ac:dyDescent="0.35">
      <c r="C26" s="31"/>
      <c r="D26" s="31"/>
      <c r="E26" s="31"/>
      <c r="F26" s="86"/>
      <c r="G26" s="107"/>
      <c r="H26" s="107"/>
      <c r="I26" s="97"/>
      <c r="K26" s="31"/>
      <c r="L26" s="94"/>
      <c r="M26" s="31"/>
      <c r="N26" s="92">
        <v>20.02</v>
      </c>
      <c r="O26" s="107"/>
      <c r="P26" s="107"/>
      <c r="Q26" s="97"/>
      <c r="S26" s="31"/>
      <c r="T26" s="94"/>
      <c r="U26" s="31"/>
      <c r="V26" s="92">
        <v>17.2</v>
      </c>
      <c r="W26" s="107"/>
      <c r="X26" s="107"/>
      <c r="Y26" s="97"/>
    </row>
    <row r="27" spans="3:26" x14ac:dyDescent="0.35">
      <c r="C27" s="31"/>
      <c r="D27" s="89"/>
      <c r="E27" s="31"/>
      <c r="F27" s="86"/>
      <c r="G27" s="107"/>
      <c r="H27" s="107"/>
      <c r="I27" s="97"/>
      <c r="K27" s="31"/>
      <c r="L27" s="93" t="s">
        <v>170</v>
      </c>
      <c r="M27" s="31"/>
      <c r="N27" s="92">
        <v>18.82</v>
      </c>
      <c r="O27" s="107">
        <f>AVERAGE(N27:N28)</f>
        <v>18.810000000000002</v>
      </c>
      <c r="P27" s="107">
        <f>_xlfn.STDEV.S(N27:N28)</f>
        <v>1.4142135623730649E-2</v>
      </c>
      <c r="Q27" s="97">
        <f t="shared" ref="Q27" si="25">POWER(2,-((O27-G9)-($O$29-$G$11)))</f>
        <v>0.34507933834915638</v>
      </c>
      <c r="R27" s="92"/>
      <c r="S27" s="31"/>
      <c r="T27" s="93" t="s">
        <v>170</v>
      </c>
      <c r="U27" s="31"/>
      <c r="V27" s="92">
        <v>17.440000000000001</v>
      </c>
      <c r="W27" s="107">
        <f>AVERAGE(V27:V28)</f>
        <v>17.64</v>
      </c>
      <c r="X27" s="107">
        <f>_xlfn.STDEV.S(V27:V28)</f>
        <v>0.28284271247461801</v>
      </c>
      <c r="Y27" s="97">
        <f t="shared" ref="Y27" si="26">POWER(2,-((W27-G9)-($W$29-$G$11)))</f>
        <v>0.40192549537157535</v>
      </c>
    </row>
    <row r="28" spans="3:26" x14ac:dyDescent="0.35">
      <c r="C28" s="31"/>
      <c r="D28" s="31"/>
      <c r="E28" s="31"/>
      <c r="F28" s="86"/>
      <c r="G28" s="107"/>
      <c r="H28" s="107"/>
      <c r="I28" s="97"/>
      <c r="K28" s="31"/>
      <c r="L28" s="94"/>
      <c r="M28" s="31"/>
      <c r="N28" s="92">
        <v>18.8</v>
      </c>
      <c r="O28" s="107"/>
      <c r="P28" s="107"/>
      <c r="Q28" s="97"/>
      <c r="R28" s="92"/>
      <c r="S28" s="31"/>
      <c r="T28" s="94"/>
      <c r="U28" s="31"/>
      <c r="V28" s="92">
        <v>17.84</v>
      </c>
      <c r="W28" s="107"/>
      <c r="X28" s="107"/>
      <c r="Y28" s="97"/>
    </row>
    <row r="29" spans="3:26" x14ac:dyDescent="0.35">
      <c r="C29" s="31"/>
      <c r="D29" s="89"/>
      <c r="E29" s="31"/>
      <c r="F29" s="86"/>
      <c r="G29" s="107"/>
      <c r="H29" s="107"/>
      <c r="I29" s="97"/>
      <c r="K29" s="31"/>
      <c r="L29" s="93" t="s">
        <v>171</v>
      </c>
      <c r="M29" s="31"/>
      <c r="N29" s="92">
        <v>17.34</v>
      </c>
      <c r="O29" s="107">
        <f>AVERAGE(N29:N30)</f>
        <v>17.329999999999998</v>
      </c>
      <c r="P29" s="107">
        <f>_xlfn.STDEV.S(N29:N30)</f>
        <v>1.4142135623730649E-2</v>
      </c>
      <c r="Q29" s="97">
        <f t="shared" ref="Q29" si="27">POWER(2,-((O29-G11)-($O$29-$G$11)))</f>
        <v>1</v>
      </c>
      <c r="R29" s="92"/>
      <c r="S29" s="31"/>
      <c r="T29" s="93" t="s">
        <v>171</v>
      </c>
      <c r="U29" s="31"/>
      <c r="V29" s="92">
        <v>16.38</v>
      </c>
      <c r="W29" s="107">
        <f>AVERAGE(V29:V30)</f>
        <v>16.38</v>
      </c>
      <c r="X29" s="107">
        <f>_xlfn.STDEV.S(V29:V30)</f>
        <v>0</v>
      </c>
      <c r="Y29" s="97">
        <f t="shared" ref="Y29" si="28">POWER(2,-((W29-G11)-($W$29-$G$11)))</f>
        <v>1</v>
      </c>
    </row>
    <row r="30" spans="3:26" x14ac:dyDescent="0.35">
      <c r="C30" s="31"/>
      <c r="D30" s="31"/>
      <c r="E30" s="31"/>
      <c r="F30" s="86"/>
      <c r="G30" s="107"/>
      <c r="H30" s="107"/>
      <c r="I30" s="97"/>
      <c r="K30" s="31"/>
      <c r="L30" s="94"/>
      <c r="M30" s="31"/>
      <c r="N30" s="92">
        <v>17.32</v>
      </c>
      <c r="O30" s="107"/>
      <c r="P30" s="107"/>
      <c r="Q30" s="97"/>
      <c r="R30" s="92"/>
      <c r="S30" s="31"/>
      <c r="T30" s="94"/>
      <c r="U30" s="31"/>
      <c r="V30" s="92">
        <v>16.38</v>
      </c>
      <c r="W30" s="107"/>
      <c r="X30" s="107"/>
      <c r="Y30" s="97"/>
    </row>
    <row r="31" spans="3:26" x14ac:dyDescent="0.35">
      <c r="C31" s="31"/>
      <c r="D31" s="89"/>
      <c r="E31" s="31"/>
      <c r="F31" s="86"/>
      <c r="G31" s="107"/>
      <c r="H31" s="107"/>
      <c r="I31" s="97"/>
      <c r="K31" s="31"/>
      <c r="L31" s="93" t="s">
        <v>172</v>
      </c>
      <c r="M31" s="31"/>
      <c r="N31" s="92">
        <v>18.98</v>
      </c>
      <c r="O31" s="107">
        <f>AVERAGE(N31:N32)</f>
        <v>19.005000000000003</v>
      </c>
      <c r="P31" s="107">
        <f>_xlfn.STDEV.S(N31:N32)</f>
        <v>3.5355339059327882E-2</v>
      </c>
      <c r="Q31" s="97">
        <f t="shared" ref="Q31" si="29">POWER(2,-((O31-G13)-($O$29-$G$11)))</f>
        <v>0.36856730432277407</v>
      </c>
      <c r="R31" s="92"/>
      <c r="S31" s="31"/>
      <c r="T31" s="93" t="s">
        <v>172</v>
      </c>
      <c r="U31" s="31"/>
      <c r="V31" s="92">
        <v>17.37</v>
      </c>
      <c r="W31" s="107">
        <f>AVERAGE(V31:V32)</f>
        <v>17.630000000000003</v>
      </c>
      <c r="X31" s="107">
        <f>_xlfn.STDEV.S(V31:V32)</f>
        <v>0.36769552621700441</v>
      </c>
      <c r="Y31" s="97">
        <f t="shared" ref="Y31" si="30">POWER(2,-((W31-G13)-($W$29-$G$11)))</f>
        <v>0.49482832820760203</v>
      </c>
    </row>
    <row r="32" spans="3:26" x14ac:dyDescent="0.35">
      <c r="C32" s="31"/>
      <c r="D32" s="31"/>
      <c r="E32" s="31"/>
      <c r="F32" s="86"/>
      <c r="G32" s="107"/>
      <c r="H32" s="107"/>
      <c r="I32" s="97"/>
      <c r="K32" s="31"/>
      <c r="L32" s="94"/>
      <c r="M32" s="31"/>
      <c r="N32" s="92">
        <v>19.03</v>
      </c>
      <c r="O32" s="107"/>
      <c r="P32" s="107"/>
      <c r="Q32" s="97"/>
      <c r="R32" s="92"/>
      <c r="S32" s="31"/>
      <c r="T32" s="94"/>
      <c r="U32" s="31"/>
      <c r="V32" s="92">
        <v>17.89</v>
      </c>
      <c r="W32" s="107"/>
      <c r="X32" s="107"/>
      <c r="Y32" s="97"/>
    </row>
    <row r="33" spans="3:25" x14ac:dyDescent="0.35">
      <c r="C33" s="31"/>
      <c r="D33" s="89"/>
      <c r="E33" s="31"/>
      <c r="F33" s="86"/>
      <c r="G33" s="107"/>
      <c r="H33" s="107"/>
      <c r="I33" s="97"/>
      <c r="K33" s="31"/>
      <c r="L33" s="93" t="s">
        <v>166</v>
      </c>
      <c r="M33" s="31"/>
      <c r="N33" s="92">
        <v>18.899999999999999</v>
      </c>
      <c r="O33" s="107">
        <f>AVERAGE(N33:N34)</f>
        <v>18.95</v>
      </c>
      <c r="P33" s="107">
        <f>_xlfn.STDEV.S(N33:N34)</f>
        <v>7.0710678118655765E-2</v>
      </c>
      <c r="Q33" s="97">
        <f t="shared" ref="Q33" si="31">POWER(2,-((O33-G15)-($O$29-$G$11)))</f>
        <v>0.34989646639879884</v>
      </c>
      <c r="R33" s="92"/>
      <c r="S33" s="31"/>
      <c r="T33" s="93" t="s">
        <v>166</v>
      </c>
      <c r="U33" s="31"/>
      <c r="V33" s="92">
        <v>18.149999999999999</v>
      </c>
      <c r="W33" s="107">
        <f>AVERAGE(V33:V34)</f>
        <v>18.064999999999998</v>
      </c>
      <c r="X33" s="107">
        <f>_xlfn.STDEV.S(V33:V34)</f>
        <v>0.12020815280171177</v>
      </c>
      <c r="Y33" s="97">
        <f t="shared" ref="Y33" si="32">POWER(2,-((W33-G15)-($W$29-$G$11)))</f>
        <v>0.33448188869652845</v>
      </c>
    </row>
    <row r="34" spans="3:25" x14ac:dyDescent="0.35">
      <c r="C34" s="31"/>
      <c r="D34" s="31"/>
      <c r="E34" s="31"/>
      <c r="F34" s="86"/>
      <c r="G34" s="107"/>
      <c r="H34" s="107"/>
      <c r="I34" s="97"/>
      <c r="K34" s="31"/>
      <c r="L34" s="94"/>
      <c r="M34" s="31"/>
      <c r="N34" s="92">
        <v>19</v>
      </c>
      <c r="O34" s="107"/>
      <c r="P34" s="107"/>
      <c r="Q34" s="97"/>
      <c r="R34" s="92"/>
      <c r="S34" s="31"/>
      <c r="T34" s="94"/>
      <c r="U34" s="31"/>
      <c r="V34" s="92">
        <v>17.98</v>
      </c>
      <c r="W34" s="107"/>
      <c r="X34" s="107"/>
      <c r="Y34" s="97"/>
    </row>
    <row r="35" spans="3:25" x14ac:dyDescent="0.35">
      <c r="C35" s="31"/>
      <c r="D35" s="89"/>
      <c r="E35" s="31"/>
      <c r="F35" s="86"/>
      <c r="G35" s="107"/>
      <c r="H35" s="107"/>
      <c r="I35" s="97"/>
      <c r="K35" s="31"/>
      <c r="L35" s="93" t="s">
        <v>169</v>
      </c>
      <c r="M35" s="31"/>
      <c r="N35" s="92">
        <v>17.68</v>
      </c>
      <c r="O35" s="107">
        <f>AVERAGE(N35:N36)</f>
        <v>17.704999999999998</v>
      </c>
      <c r="P35" s="107">
        <f>_xlfn.STDEV.S(N35:N36)</f>
        <v>3.5355339059327882E-2</v>
      </c>
      <c r="Q35" s="97">
        <f t="shared" ref="Q35" si="33">POWER(2,-((O35-G17)-($O$29-$G$11)))</f>
        <v>1.2878816295098241</v>
      </c>
      <c r="R35" s="92"/>
      <c r="S35" s="31"/>
      <c r="T35" s="93" t="s">
        <v>169</v>
      </c>
      <c r="U35" s="31"/>
      <c r="V35" s="92">
        <v>20.94</v>
      </c>
      <c r="W35" s="107">
        <f>AVERAGE(V35:V36)</f>
        <v>20.925000000000001</v>
      </c>
      <c r="X35" s="107">
        <f>_xlfn.STDEV.S(V35:V36)</f>
        <v>2.1213203435597228E-2</v>
      </c>
      <c r="Y35" s="97">
        <f t="shared" ref="Y35" si="34">POWER(2,-((W35-G17)-($W$29-$G$11)))</f>
        <v>7.1545260037417638E-2</v>
      </c>
    </row>
    <row r="36" spans="3:25" x14ac:dyDescent="0.35">
      <c r="C36" s="31"/>
      <c r="D36" s="31"/>
      <c r="E36" s="31"/>
      <c r="F36" s="86"/>
      <c r="G36" s="107"/>
      <c r="H36" s="107"/>
      <c r="I36" s="97"/>
      <c r="K36" s="31"/>
      <c r="L36" s="94"/>
      <c r="M36" s="31"/>
      <c r="N36" s="92">
        <v>17.73</v>
      </c>
      <c r="O36" s="107"/>
      <c r="P36" s="107"/>
      <c r="Q36" s="97"/>
      <c r="R36" s="92"/>
      <c r="S36" s="31"/>
      <c r="T36" s="94"/>
      <c r="U36" s="31"/>
      <c r="V36" s="92">
        <v>20.91</v>
      </c>
      <c r="W36" s="107"/>
      <c r="X36" s="107"/>
      <c r="Y36" s="97"/>
    </row>
    <row r="37" spans="3:25" x14ac:dyDescent="0.35">
      <c r="C37" s="31"/>
      <c r="D37" s="89"/>
      <c r="E37" s="31"/>
      <c r="F37" s="86"/>
      <c r="G37" s="107"/>
      <c r="H37" s="107"/>
      <c r="I37" s="97"/>
      <c r="K37" s="31"/>
      <c r="L37" s="93" t="s">
        <v>168</v>
      </c>
      <c r="M37" s="31"/>
      <c r="N37" s="92">
        <v>17.29</v>
      </c>
      <c r="O37" s="107">
        <f>AVERAGE(N37:N38)</f>
        <v>17.164999999999999</v>
      </c>
      <c r="P37" s="107">
        <f>_xlfn.STDEV.S(N37:N38)</f>
        <v>0.17677669529663689</v>
      </c>
      <c r="Q37" s="97">
        <f t="shared" ref="Q37" si="35">POWER(2,-((O37-G19)-($O$29-$G$11)))</f>
        <v>1.0680654080478507</v>
      </c>
      <c r="R37" s="92"/>
      <c r="S37" s="31"/>
      <c r="T37" s="93" t="s">
        <v>168</v>
      </c>
      <c r="U37" s="31"/>
      <c r="V37" s="92">
        <v>18.170000000000002</v>
      </c>
      <c r="W37" s="107">
        <f>AVERAGE(V37:V38)</f>
        <v>18.185000000000002</v>
      </c>
      <c r="X37" s="107">
        <f>_xlfn.STDEV.S(V37:V38)</f>
        <v>2.1213203435594716E-2</v>
      </c>
      <c r="Y37" s="97">
        <f t="shared" ref="Y37" si="36">POWER(2,-((W37-G19)-($W$29-$G$11)))</f>
        <v>0.27262693316631376</v>
      </c>
    </row>
    <row r="38" spans="3:25" x14ac:dyDescent="0.35">
      <c r="C38" s="31"/>
      <c r="D38" s="31"/>
      <c r="E38" s="31"/>
      <c r="F38" s="86"/>
      <c r="G38" s="107"/>
      <c r="H38" s="107"/>
      <c r="I38" s="97"/>
      <c r="K38" s="31"/>
      <c r="L38" s="94"/>
      <c r="M38" s="31"/>
      <c r="N38" s="92">
        <v>17.04</v>
      </c>
      <c r="O38" s="107"/>
      <c r="P38" s="107"/>
      <c r="Q38" s="97"/>
      <c r="R38" s="92"/>
      <c r="S38" s="31"/>
      <c r="T38" s="94"/>
      <c r="U38" s="31"/>
      <c r="V38" s="92">
        <v>18.2</v>
      </c>
      <c r="W38" s="107"/>
      <c r="X38" s="107"/>
      <c r="Y38" s="97"/>
    </row>
    <row r="39" spans="3:25" x14ac:dyDescent="0.35">
      <c r="C39" s="31"/>
      <c r="D39" s="90"/>
      <c r="E39" s="31"/>
      <c r="F39" s="35"/>
      <c r="G39" s="107"/>
      <c r="H39" s="107"/>
      <c r="I39" s="97"/>
      <c r="K39" s="31"/>
      <c r="L39" s="93" t="s">
        <v>164</v>
      </c>
      <c r="M39" s="31"/>
      <c r="N39" s="92">
        <v>19.73</v>
      </c>
      <c r="O39" s="107">
        <f>AVERAGE(N39:N40)</f>
        <v>19.685000000000002</v>
      </c>
      <c r="P39" s="107">
        <f>_xlfn.STDEV.S(N39:N40)</f>
        <v>6.3639610306789177E-2</v>
      </c>
      <c r="Q39" s="97">
        <f t="shared" ref="Q39" si="37">POWER(2,-((O39-G21)-($O$29-$G$11)))</f>
        <v>0.34507933834915638</v>
      </c>
      <c r="R39" s="92"/>
      <c r="S39" s="92"/>
      <c r="T39" s="93" t="s">
        <v>164</v>
      </c>
      <c r="U39" s="92"/>
      <c r="V39" s="92">
        <v>19.04</v>
      </c>
      <c r="W39" s="107">
        <f>AVERAGE(V39:V40)</f>
        <v>19.509999999999998</v>
      </c>
      <c r="X39" s="107">
        <f>_xlfn.STDEV.S(V39:V40)</f>
        <v>0.66468037431535554</v>
      </c>
      <c r="Y39" s="97">
        <f t="shared" ref="Y39" si="38">POWER(2,-((W39-G21)-($W$29-$G$11)))</f>
        <v>0.20166043980553175</v>
      </c>
    </row>
    <row r="40" spans="3:25" x14ac:dyDescent="0.35">
      <c r="C40" s="31"/>
      <c r="D40" s="31"/>
      <c r="E40" s="31"/>
      <c r="F40" s="35"/>
      <c r="G40" s="107"/>
      <c r="H40" s="107"/>
      <c r="I40" s="97"/>
      <c r="K40" s="31"/>
      <c r="L40" s="87"/>
      <c r="M40" s="31"/>
      <c r="N40" s="92">
        <v>19.64</v>
      </c>
      <c r="O40" s="107"/>
      <c r="P40" s="107"/>
      <c r="Q40" s="97"/>
      <c r="R40" s="92"/>
      <c r="S40" s="92"/>
      <c r="T40" s="92"/>
      <c r="U40" s="92"/>
      <c r="V40" s="92">
        <v>19.98</v>
      </c>
      <c r="W40" s="107"/>
      <c r="X40" s="107"/>
      <c r="Y40" s="97"/>
    </row>
    <row r="41" spans="3:25" x14ac:dyDescent="0.35">
      <c r="K41" s="31"/>
      <c r="L41" s="31"/>
      <c r="M41" s="31"/>
      <c r="N41" s="92"/>
      <c r="O41" s="92"/>
      <c r="P41" s="92"/>
      <c r="Q41" s="92"/>
      <c r="R41" s="92"/>
      <c r="S41" s="31" t="s">
        <v>145</v>
      </c>
      <c r="T41" s="31" t="s">
        <v>159</v>
      </c>
      <c r="U41" s="31" t="s">
        <v>22</v>
      </c>
      <c r="V41" s="31" t="s">
        <v>160</v>
      </c>
      <c r="W41" s="31" t="s">
        <v>161</v>
      </c>
      <c r="X41" s="31" t="s">
        <v>162</v>
      </c>
      <c r="Y41" s="86" t="s">
        <v>163</v>
      </c>
    </row>
    <row r="42" spans="3:25" x14ac:dyDescent="0.35">
      <c r="K42" s="31"/>
      <c r="L42" s="89"/>
      <c r="M42" s="31"/>
      <c r="N42" s="92"/>
      <c r="O42" s="107"/>
      <c r="P42" s="107"/>
      <c r="Q42" s="97"/>
      <c r="R42" s="92"/>
      <c r="S42" s="31"/>
      <c r="T42" s="93" t="s">
        <v>167</v>
      </c>
      <c r="U42" s="31"/>
      <c r="V42" s="92">
        <v>16.36</v>
      </c>
      <c r="W42" s="107">
        <f>AVERAGE(V42:V43)</f>
        <v>16.509999999999998</v>
      </c>
      <c r="X42" s="107">
        <f>_xlfn.STDEV.S(V42:V43)</f>
        <v>0.21213203435596475</v>
      </c>
      <c r="Y42" s="97">
        <f>POWER(2,-((W42-G7)-($W$46-$G$11)))</f>
        <v>1.5583291593210002</v>
      </c>
    </row>
    <row r="43" spans="3:25" x14ac:dyDescent="0.35">
      <c r="K43" s="31"/>
      <c r="L43" s="31"/>
      <c r="M43" s="31"/>
      <c r="N43" s="92"/>
      <c r="O43" s="107"/>
      <c r="P43" s="107"/>
      <c r="Q43" s="97"/>
      <c r="R43" s="92"/>
      <c r="S43" s="31"/>
      <c r="T43" s="94"/>
      <c r="U43" s="31"/>
      <c r="V43" s="92">
        <v>16.66</v>
      </c>
      <c r="W43" s="107"/>
      <c r="X43" s="107"/>
      <c r="Y43" s="97"/>
    </row>
    <row r="44" spans="3:25" x14ac:dyDescent="0.35">
      <c r="K44" s="31"/>
      <c r="L44" s="89"/>
      <c r="M44" s="31"/>
      <c r="N44" s="86"/>
      <c r="O44" s="107"/>
      <c r="P44" s="107"/>
      <c r="Q44" s="97"/>
      <c r="S44" s="31"/>
      <c r="T44" s="93" t="s">
        <v>170</v>
      </c>
      <c r="U44" s="31"/>
      <c r="V44" s="92">
        <v>16.739999999999998</v>
      </c>
      <c r="W44" s="108">
        <f t="shared" ref="W44" si="39">AVERAGE(V44:V45)</f>
        <v>16.77</v>
      </c>
      <c r="X44" s="107">
        <f t="shared" ref="X44" si="40">_xlfn.STDEV.S(V44:V45)</f>
        <v>4.2426406871194457E-2</v>
      </c>
      <c r="Y44" s="97">
        <f t="shared" ref="Y44" si="41">POWER(2,-((W44-G9)-($W$46-$G$11)))</f>
        <v>0.82931954581444201</v>
      </c>
    </row>
    <row r="45" spans="3:25" x14ac:dyDescent="0.35">
      <c r="K45" s="31"/>
      <c r="L45" s="31"/>
      <c r="M45" s="31"/>
      <c r="N45" s="86"/>
      <c r="O45" s="107"/>
      <c r="P45" s="107"/>
      <c r="Q45" s="97"/>
      <c r="S45" s="31"/>
      <c r="T45" s="94"/>
      <c r="U45" s="31"/>
      <c r="V45" s="92">
        <v>16.8</v>
      </c>
      <c r="W45" s="108"/>
      <c r="X45" s="107"/>
      <c r="Y45" s="97"/>
    </row>
    <row r="46" spans="3:25" x14ac:dyDescent="0.35">
      <c r="K46" s="31"/>
      <c r="L46" s="89"/>
      <c r="M46" s="31"/>
      <c r="N46" s="86"/>
      <c r="O46" s="107"/>
      <c r="P46" s="107"/>
      <c r="Q46" s="97"/>
      <c r="S46" s="31"/>
      <c r="T46" s="93" t="s">
        <v>171</v>
      </c>
      <c r="U46" s="31"/>
      <c r="V46" s="92">
        <v>16.440000000000001</v>
      </c>
      <c r="W46" s="108">
        <f t="shared" ref="W46" si="42">AVERAGE(V46:V47)</f>
        <v>16.555</v>
      </c>
      <c r="X46" s="107">
        <f t="shared" ref="X46" si="43">_xlfn.STDEV.S(V46:V47)</f>
        <v>0.16263455967290624</v>
      </c>
      <c r="Y46" s="97">
        <f t="shared" ref="Y46" si="44">POWER(2,-((W46-G11)-($W$46-$G$11)))</f>
        <v>1</v>
      </c>
    </row>
    <row r="47" spans="3:25" x14ac:dyDescent="0.35">
      <c r="K47" s="31"/>
      <c r="L47" s="31"/>
      <c r="M47" s="31"/>
      <c r="N47" s="86"/>
      <c r="O47" s="107"/>
      <c r="P47" s="107"/>
      <c r="Q47" s="97"/>
      <c r="S47" s="31"/>
      <c r="T47" s="94"/>
      <c r="U47" s="31"/>
      <c r="V47" s="92">
        <v>16.670000000000002</v>
      </c>
      <c r="W47" s="108"/>
      <c r="X47" s="107"/>
      <c r="Y47" s="97"/>
    </row>
    <row r="48" spans="3:25" x14ac:dyDescent="0.35">
      <c r="K48" s="31"/>
      <c r="L48" s="89"/>
      <c r="M48" s="31"/>
      <c r="N48" s="86"/>
      <c r="O48" s="107"/>
      <c r="P48" s="107"/>
      <c r="Q48" s="97"/>
      <c r="S48" s="31"/>
      <c r="T48" s="93" t="s">
        <v>172</v>
      </c>
      <c r="U48" s="31"/>
      <c r="V48" s="92">
        <v>16.8</v>
      </c>
      <c r="W48" s="108">
        <f t="shared" ref="W48" si="45">AVERAGE(V48:V49)</f>
        <v>16.740000000000002</v>
      </c>
      <c r="X48" s="107">
        <f t="shared" ref="X48" si="46">_xlfn.STDEV.S(V48:V49)</f>
        <v>8.4852813742386402E-2</v>
      </c>
      <c r="Y48" s="97">
        <f t="shared" ref="Y48" si="47">POWER(2,-((W48-G13)-($W$46-$G$11)))</f>
        <v>1.0352649238413754</v>
      </c>
    </row>
    <row r="49" spans="11:25" x14ac:dyDescent="0.35">
      <c r="K49" s="31"/>
      <c r="L49" s="31"/>
      <c r="M49" s="31"/>
      <c r="N49" s="86"/>
      <c r="O49" s="107"/>
      <c r="P49" s="107"/>
      <c r="Q49" s="97"/>
      <c r="S49" s="31"/>
      <c r="T49" s="94"/>
      <c r="U49" s="31"/>
      <c r="V49" s="92">
        <v>16.68</v>
      </c>
      <c r="W49" s="108"/>
      <c r="X49" s="107"/>
      <c r="Y49" s="97"/>
    </row>
    <row r="50" spans="11:25" x14ac:dyDescent="0.35">
      <c r="K50" s="31"/>
      <c r="L50" s="89"/>
      <c r="M50" s="31"/>
      <c r="N50" s="86"/>
      <c r="O50" s="107"/>
      <c r="P50" s="107"/>
      <c r="Q50" s="97"/>
      <c r="S50" s="31"/>
      <c r="T50" s="93" t="s">
        <v>166</v>
      </c>
      <c r="U50" s="31"/>
      <c r="V50" s="92">
        <v>17.22</v>
      </c>
      <c r="W50" s="108">
        <f t="shared" ref="W50" si="48">AVERAGE(V50:V51)</f>
        <v>17.240000000000002</v>
      </c>
      <c r="X50" s="107">
        <f t="shared" ref="X50" si="49">_xlfn.STDEV.S(V50:V51)</f>
        <v>2.828427124746381E-2</v>
      </c>
      <c r="Y50" s="97">
        <f t="shared" ref="Y50" si="50">POWER(2,-((W50-G15)-($W$46-$G$11)))</f>
        <v>0.66896377739305524</v>
      </c>
    </row>
    <row r="51" spans="11:25" x14ac:dyDescent="0.35">
      <c r="K51" s="31"/>
      <c r="L51" s="31"/>
      <c r="M51" s="31"/>
      <c r="N51" s="86"/>
      <c r="O51" s="107"/>
      <c r="P51" s="107"/>
      <c r="Q51" s="97"/>
      <c r="S51" s="31"/>
      <c r="T51" s="94"/>
      <c r="U51" s="31"/>
      <c r="V51" s="92">
        <v>17.260000000000002</v>
      </c>
      <c r="W51" s="108"/>
      <c r="X51" s="107"/>
      <c r="Y51" s="97"/>
    </row>
    <row r="52" spans="11:25" x14ac:dyDescent="0.35">
      <c r="K52" s="31"/>
      <c r="L52" s="89"/>
      <c r="M52" s="31"/>
      <c r="N52" s="86"/>
      <c r="O52" s="107"/>
      <c r="P52" s="107"/>
      <c r="Q52" s="97"/>
      <c r="S52" s="31"/>
      <c r="T52" s="93" t="s">
        <v>169</v>
      </c>
      <c r="U52" s="31"/>
      <c r="V52" s="92">
        <v>16.72</v>
      </c>
      <c r="W52" s="108">
        <f t="shared" ref="W52" si="51">AVERAGE(V52:V53)</f>
        <v>17.049999999999997</v>
      </c>
      <c r="X52" s="107">
        <f t="shared" ref="X52" si="52">_xlfn.STDEV.S(V52:V53)</f>
        <v>0.46669047558312149</v>
      </c>
      <c r="Y52" s="97">
        <f t="shared" ref="Y52" si="53">POWER(2,-((W52-G17)-($W$46-$G$11)))</f>
        <v>1.1850927709415828</v>
      </c>
    </row>
    <row r="53" spans="11:25" x14ac:dyDescent="0.35">
      <c r="K53" s="31"/>
      <c r="L53" s="31"/>
      <c r="M53" s="31"/>
      <c r="N53" s="86"/>
      <c r="O53" s="107"/>
      <c r="P53" s="107"/>
      <c r="Q53" s="97"/>
      <c r="S53" s="31"/>
      <c r="T53" s="94"/>
      <c r="U53" s="31"/>
      <c r="V53" s="92">
        <v>17.38</v>
      </c>
      <c r="W53" s="108"/>
      <c r="X53" s="107"/>
      <c r="Y53" s="97"/>
    </row>
    <row r="54" spans="11:25" x14ac:dyDescent="0.35">
      <c r="S54" s="31"/>
      <c r="T54" s="93" t="s">
        <v>168</v>
      </c>
      <c r="U54" s="31"/>
      <c r="V54" s="92">
        <v>16.68</v>
      </c>
      <c r="W54" s="108">
        <f t="shared" ref="W54:W56" si="54">AVERAGE(V54:V55)</f>
        <v>17.085000000000001</v>
      </c>
      <c r="X54" s="107">
        <f t="shared" ref="X54:X56" si="55">_xlfn.STDEV.S(V54:V55)</f>
        <v>0.57275649276110263</v>
      </c>
      <c r="Y54" s="97">
        <f t="shared" ref="Y54" si="56">POWER(2,-((W54-G19)-($W$46-$G$11)))</f>
        <v>0.65975395538644654</v>
      </c>
    </row>
    <row r="55" spans="11:25" x14ac:dyDescent="0.35">
      <c r="S55" s="31"/>
      <c r="T55" s="94"/>
      <c r="U55" s="31"/>
      <c r="V55" s="92">
        <v>17.489999999999998</v>
      </c>
      <c r="W55" s="108"/>
      <c r="X55" s="107"/>
      <c r="Y55" s="97"/>
    </row>
    <row r="56" spans="11:25" x14ac:dyDescent="0.35">
      <c r="T56" s="93" t="s">
        <v>164</v>
      </c>
      <c r="V56" s="92">
        <v>26.15</v>
      </c>
      <c r="W56" s="108">
        <f t="shared" si="54"/>
        <v>26.564999999999998</v>
      </c>
      <c r="X56" s="107">
        <f t="shared" si="55"/>
        <v>0.58689862838483575</v>
      </c>
      <c r="Y56" s="97">
        <f t="shared" ref="Y56" si="57">POWER(2,-((W56-G21)-($W$46-$G$11)))</f>
        <v>1.7121205494453847E-3</v>
      </c>
    </row>
    <row r="57" spans="11:25" x14ac:dyDescent="0.35">
      <c r="V57" s="92">
        <v>26.98</v>
      </c>
      <c r="W57" s="108"/>
      <c r="X57" s="107"/>
      <c r="Y57" s="97"/>
    </row>
  </sheetData>
  <mergeCells count="162"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25:W26"/>
    <mergeCell ref="X25:X26"/>
    <mergeCell ref="Y25:Y26"/>
    <mergeCell ref="O25:O26"/>
    <mergeCell ref="P25:P26"/>
    <mergeCell ref="Q25:Q26"/>
    <mergeCell ref="O21:O22"/>
    <mergeCell ref="P21:P22"/>
    <mergeCell ref="Q21:Q22"/>
    <mergeCell ref="O7:O8"/>
    <mergeCell ref="P7:P8"/>
    <mergeCell ref="Q7:Q8"/>
    <mergeCell ref="O9:O10"/>
    <mergeCell ref="P9:P10"/>
    <mergeCell ref="Q9:Q10"/>
    <mergeCell ref="O19:O20"/>
    <mergeCell ref="P19:P20"/>
    <mergeCell ref="Q19:Q20"/>
    <mergeCell ref="O17:O18"/>
    <mergeCell ref="P17:P18"/>
    <mergeCell ref="Q17:Q18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2021-05-05T05:53:17Z</cp:lastPrinted>
  <dcterms:created xsi:type="dcterms:W3CDTF">2013-11-26T14:41:44Z</dcterms:created>
  <dcterms:modified xsi:type="dcterms:W3CDTF">2023-05-02T16:18:07Z</dcterms:modified>
</cp:coreProperties>
</file>