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151B7EC5-5C4D-4A47-AC5C-251E06112D3D}" xr6:coauthVersionLast="47" xr6:coauthVersionMax="47" xr10:uidLastSave="{00000000-0000-0000-0000-000000000000}"/>
  <bookViews>
    <workbookView xWindow="-28920" yWindow="-120" windowWidth="29040" windowHeight="15840" tabRatio="765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D10" i="2"/>
  <c r="E10" i="2" s="1"/>
  <c r="F10" i="2" s="1"/>
  <c r="G10" i="2" s="1"/>
  <c r="X56" i="12" l="1"/>
  <c r="W56" i="12"/>
  <c r="X39" i="12"/>
  <c r="W39" i="12"/>
  <c r="P39" i="12"/>
  <c r="O39" i="12"/>
  <c r="P21" i="12"/>
  <c r="O21" i="12"/>
  <c r="G17" i="1" l="1"/>
  <c r="H17" i="1" s="1"/>
  <c r="G18" i="1"/>
  <c r="H18" i="1" s="1"/>
  <c r="G19" i="1"/>
  <c r="H19" i="1" s="1"/>
  <c r="D16" i="1"/>
  <c r="G16" i="1" s="1"/>
  <c r="H16" i="1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3" i="2"/>
  <c r="E3" i="2" s="1"/>
  <c r="F4" i="2" l="1"/>
  <c r="G4" i="2" s="1"/>
  <c r="F8" i="2"/>
  <c r="G8" i="2" s="1"/>
  <c r="F9" i="2"/>
  <c r="G9" i="2" s="1"/>
  <c r="F5" i="2"/>
  <c r="G5" i="2" s="1"/>
  <c r="F7" i="2"/>
  <c r="G7" i="2" s="1"/>
  <c r="F3" i="2"/>
  <c r="G3" i="2" s="1"/>
  <c r="F6" i="2"/>
  <c r="G6" i="2" s="1"/>
  <c r="X54" i="12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X31" i="12"/>
  <c r="W31" i="12"/>
  <c r="X29" i="12"/>
  <c r="W29" i="12"/>
  <c r="Y29" i="12" s="1"/>
  <c r="X27" i="12"/>
  <c r="W27" i="12"/>
  <c r="X25" i="12"/>
  <c r="W25" i="12"/>
  <c r="Y25" i="12" s="1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Y56" i="12" l="1"/>
  <c r="Y39" i="12"/>
  <c r="Q21" i="12"/>
  <c r="Q39" i="12"/>
  <c r="Q9" i="12"/>
  <c r="Q13" i="12"/>
  <c r="Q17" i="12"/>
  <c r="Q27" i="12"/>
  <c r="Q31" i="12"/>
  <c r="Q35" i="12"/>
  <c r="Y33" i="12"/>
  <c r="Y37" i="12"/>
  <c r="Y44" i="12"/>
  <c r="Y48" i="12"/>
  <c r="Y52" i="12"/>
  <c r="Q7" i="12"/>
  <c r="Q11" i="12"/>
  <c r="Q15" i="12"/>
  <c r="Q19" i="12"/>
  <c r="Q25" i="12"/>
  <c r="Q29" i="12"/>
  <c r="Q33" i="12"/>
  <c r="Q37" i="12"/>
  <c r="Y27" i="12"/>
  <c r="Y31" i="12"/>
  <c r="Y35" i="12"/>
  <c r="Y42" i="12"/>
  <c r="Y46" i="12"/>
  <c r="Y50" i="12"/>
  <c r="Y54" i="12"/>
  <c r="D22" i="1" l="1"/>
</calcChain>
</file>

<file path=xl/sharedStrings.xml><?xml version="1.0" encoding="utf-8"?>
<sst xmlns="http://schemas.openxmlformats.org/spreadsheetml/2006/main" count="687" uniqueCount="205">
  <si>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</si>
  <si>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</si>
  <si>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</si>
  <si>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</si>
  <si>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</si>
  <si>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</si>
  <si>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</si>
  <si>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</si>
  <si>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</si>
  <si>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</si>
  <si>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</si>
  <si>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</si>
  <si>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</si>
  <si>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</si>
  <si>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</si>
  <si>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</si>
  <si>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</si>
  <si>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</si>
  <si>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</si>
  <si>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</si>
  <si>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</si>
  <si>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</si>
  <si>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</si>
  <si>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</si>
  <si>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</si>
  <si>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</si>
  <si>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</si>
  <si>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</si>
  <si>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</si>
  <si>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</si>
  <si>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</si>
  <si>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</si>
  <si>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</si>
  <si>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</si>
  <si>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</si>
  <si>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</si>
  <si>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</si>
  <si>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</si>
  <si>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</si>
  <si>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</si>
  <si>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</si>
  <si>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</si>
  <si>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</si>
  <si>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</si>
  <si>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</si>
  <si>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</si>
  <si>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</si>
  <si>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</si>
  <si>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</si>
  <si>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</si>
  <si>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</si>
  <si>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</si>
  <si>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</si>
  <si>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</si>
  <si>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</si>
  <si>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</si>
  <si>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</si>
  <si>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</si>
  <si>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</si>
  <si>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</si>
  <si>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</si>
  <si>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</si>
  <si>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</si>
  <si>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</si>
  <si>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</si>
  <si>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</si>
  <si>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</si>
  <si>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</si>
  <si>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</si>
  <si>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</si>
  <si>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</si>
  <si>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</si>
  <si>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</si>
  <si>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</si>
  <si>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</si>
  <si>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</si>
  <si>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</si>
  <si>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</si>
  <si>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</si>
  <si>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</si>
  <si>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</si>
  <si>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</si>
  <si>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</si>
  <si>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</si>
  <si>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</si>
  <si>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</si>
  <si>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</si>
  <si>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</si>
  <si>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</si>
  <si>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</si>
  <si>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</si>
  <si>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</si>
  <si>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</si>
  <si>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</si>
  <si>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</si>
  <si>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</si>
  <si>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</si>
  <si>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</si>
  <si>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</si>
  <si>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</si>
  <si>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</si>
  <si>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</si>
  <si>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</si>
  <si>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</si>
  <si>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</si>
  <si>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</si>
  <si>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</si>
  <si>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</si>
  <si>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</si>
  <si>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</si>
  <si>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</si>
  <si>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</si>
  <si>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</si>
  <si>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</si>
  <si>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</si>
  <si>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</si>
  <si>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</si>
  <si>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</si>
  <si>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</si>
  <si>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</si>
  <si>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</si>
  <si>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</si>
  <si>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</si>
  <si>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</si>
  <si>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</si>
  <si>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</si>
  <si>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</si>
  <si>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</si>
  <si>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</si>
  <si>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</si>
  <si>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</si>
  <si>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</si>
  <si>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</si>
  <si>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</si>
  <si>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</si>
  <si>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</si>
  <si>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</si>
  <si>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</si>
  <si>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</si>
  <si>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</si>
  <si>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</si>
  <si>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</si>
  <si>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DARPP32</t>
  </si>
  <si>
    <t>Calbindin1</t>
  </si>
  <si>
    <t>CTIP2</t>
  </si>
  <si>
    <t>ASCL1</t>
  </si>
  <si>
    <t>FOXG1</t>
  </si>
  <si>
    <t>A</t>
  </si>
  <si>
    <t>B</t>
  </si>
  <si>
    <t>C</t>
  </si>
  <si>
    <t>D</t>
  </si>
  <si>
    <t>E</t>
  </si>
  <si>
    <t>F</t>
  </si>
  <si>
    <t>G</t>
  </si>
  <si>
    <t>H</t>
  </si>
  <si>
    <t>2371/2372</t>
  </si>
  <si>
    <t>CALB1</t>
  </si>
  <si>
    <t>2393/2394</t>
  </si>
  <si>
    <t>2397/2398</t>
  </si>
  <si>
    <t>2395/2396</t>
  </si>
  <si>
    <t>2373/2374</t>
  </si>
  <si>
    <t>Cond</t>
  </si>
  <si>
    <t>CT</t>
  </si>
  <si>
    <t>average</t>
  </si>
  <si>
    <t>SD</t>
  </si>
  <si>
    <t>deltaCT</t>
  </si>
  <si>
    <t>BrainOrg</t>
  </si>
  <si>
    <t>HK Actin-β</t>
  </si>
  <si>
    <t>hSTROs_SR_B1_d51</t>
  </si>
  <si>
    <t>hStrOs_RA_B1_D35</t>
  </si>
  <si>
    <t>hStrOs_C3_B1_D49</t>
  </si>
  <si>
    <t>hStrOs_C4_B1_D51</t>
  </si>
  <si>
    <t>hStrOs_SR_B1_D35</t>
  </si>
  <si>
    <t>hStrOs_C4_B1_D35</t>
  </si>
  <si>
    <t>hStrOs_RA_B1_D51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</si>
  <si>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</si>
  <si>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</si>
  <si>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</si>
  <si>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</si>
  <si>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</si>
  <si>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</si>
  <si>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</si>
  <si>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</si>
  <si>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</si>
  <si>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For 10 ng/μl</t>
  </si>
  <si>
    <t>hSTROs_SR_B1_d50</t>
  </si>
  <si>
    <t>hStrOs_C4_B1_D50</t>
  </si>
  <si>
    <t>hStrOs_C3_B1_D50</t>
  </si>
  <si>
    <t>hStrOs_RA_B1_D50</t>
  </si>
  <si>
    <t>StrOs_B3_RA_35D</t>
  </si>
  <si>
    <t>5/3/2021 11:06:51 AM</t>
  </si>
  <si>
    <t>StrOs_B3_SR_35D</t>
  </si>
  <si>
    <t>5/3/2021 11:07:30 AM</t>
  </si>
  <si>
    <t>StrOs_B3_C4_35D</t>
  </si>
  <si>
    <t>5/3/2021 11:08:08 AM</t>
  </si>
  <si>
    <t>StrOs_B3_RA_50D</t>
  </si>
  <si>
    <t>5/3/2021 11:08:48 AM</t>
  </si>
  <si>
    <t>StrOs_B3_SR_50D</t>
  </si>
  <si>
    <t>5/3/2021 11:09:32 AM</t>
  </si>
  <si>
    <t>StrOs_B3_C4_50D</t>
  </si>
  <si>
    <t>5/3/2021 11:10:38 AM</t>
  </si>
  <si>
    <t>StrOs_B3_C3_50D</t>
  </si>
  <si>
    <t>5/3/2021 11:11:26 AM</t>
  </si>
  <si>
    <t>StrOs_B3_C3_50D_6well</t>
  </si>
  <si>
    <t>5/3/2021 11:12:43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</si>
</sst>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36" borderId="28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9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0" borderId="10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activeCell="E2" sqref="E2:E9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2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2" x14ac:dyDescent="0.35">
      <c r="A2" s="92">
        <v>1</v>
      </c>
      <c r="B2" s="92" t="s">
        <v>189</v>
      </c>
      <c r="C2" s="92" t="s">
        <v>112</v>
      </c>
      <c r="D2" s="92" t="s">
        <v>190</v>
      </c>
      <c r="E2" s="92">
        <v>210.4</v>
      </c>
      <c r="F2" s="92" t="s">
        <v>113</v>
      </c>
      <c r="G2" s="92">
        <v>5.26</v>
      </c>
      <c r="H2" s="92">
        <v>2.4750000000000001</v>
      </c>
      <c r="I2" s="92">
        <v>2.13</v>
      </c>
      <c r="J2" s="92">
        <v>2.0299999999999998</v>
      </c>
      <c r="K2" s="92" t="s">
        <v>84</v>
      </c>
      <c r="L2" s="92">
        <v>40</v>
      </c>
    </row>
    <row r="3" spans="1:12" x14ac:dyDescent="0.35">
      <c r="A3" s="92">
        <v>2</v>
      </c>
      <c r="B3" s="92" t="s">
        <v>191</v>
      </c>
      <c r="C3" s="92" t="s">
        <v>112</v>
      </c>
      <c r="D3" s="92" t="s">
        <v>192</v>
      </c>
      <c r="E3" s="92">
        <v>142</v>
      </c>
      <c r="F3" s="92" t="s">
        <v>113</v>
      </c>
      <c r="G3" s="92">
        <v>3.5510000000000002</v>
      </c>
      <c r="H3" s="92">
        <v>1.6559999999999999</v>
      </c>
      <c r="I3" s="92">
        <v>2.14</v>
      </c>
      <c r="J3" s="92">
        <v>1.73</v>
      </c>
      <c r="K3" s="92" t="s">
        <v>84</v>
      </c>
      <c r="L3" s="92">
        <v>40</v>
      </c>
    </row>
    <row r="4" spans="1:12" x14ac:dyDescent="0.35">
      <c r="A4" s="92">
        <v>3</v>
      </c>
      <c r="B4" s="92" t="s">
        <v>193</v>
      </c>
      <c r="C4" s="92" t="s">
        <v>112</v>
      </c>
      <c r="D4" s="92" t="s">
        <v>194</v>
      </c>
      <c r="E4" s="92">
        <v>37.9</v>
      </c>
      <c r="F4" s="92" t="s">
        <v>113</v>
      </c>
      <c r="G4" s="92">
        <v>0.94799999999999995</v>
      </c>
      <c r="H4" s="92">
        <v>0.434</v>
      </c>
      <c r="I4" s="92">
        <v>2.1800000000000002</v>
      </c>
      <c r="J4" s="92">
        <v>1.54</v>
      </c>
      <c r="K4" s="92" t="s">
        <v>84</v>
      </c>
      <c r="L4" s="92">
        <v>40</v>
      </c>
    </row>
    <row r="5" spans="1:12" x14ac:dyDescent="0.35">
      <c r="A5" s="92">
        <v>4</v>
      </c>
      <c r="B5" s="92" t="s">
        <v>195</v>
      </c>
      <c r="C5" s="92" t="s">
        <v>112</v>
      </c>
      <c r="D5" s="92" t="s">
        <v>196</v>
      </c>
      <c r="E5" s="92">
        <v>243.6</v>
      </c>
      <c r="F5" s="92" t="s">
        <v>113</v>
      </c>
      <c r="G5" s="92">
        <v>6.0890000000000004</v>
      </c>
      <c r="H5" s="92">
        <v>2.87</v>
      </c>
      <c r="I5" s="92">
        <v>2.12</v>
      </c>
      <c r="J5" s="92">
        <v>2.04</v>
      </c>
      <c r="K5" s="92" t="s">
        <v>84</v>
      </c>
      <c r="L5" s="92">
        <v>40</v>
      </c>
    </row>
    <row r="6" spans="1:12" x14ac:dyDescent="0.35">
      <c r="A6" s="92">
        <v>5</v>
      </c>
      <c r="B6" s="92" t="s">
        <v>197</v>
      </c>
      <c r="C6" s="92" t="s">
        <v>112</v>
      </c>
      <c r="D6" s="92" t="s">
        <v>198</v>
      </c>
      <c r="E6" s="92">
        <v>257.89999999999998</v>
      </c>
      <c r="F6" s="92" t="s">
        <v>113</v>
      </c>
      <c r="G6" s="92">
        <v>6.4470000000000001</v>
      </c>
      <c r="H6" s="92">
        <v>3.0339999999999998</v>
      </c>
      <c r="I6" s="92">
        <v>2.12</v>
      </c>
      <c r="J6" s="92">
        <v>1.65</v>
      </c>
      <c r="K6" s="92" t="s">
        <v>84</v>
      </c>
      <c r="L6" s="92">
        <v>40</v>
      </c>
    </row>
    <row r="7" spans="1:12" x14ac:dyDescent="0.35">
      <c r="A7" s="92">
        <v>6</v>
      </c>
      <c r="B7" s="92" t="s">
        <v>199</v>
      </c>
      <c r="C7" s="92" t="s">
        <v>112</v>
      </c>
      <c r="D7" s="92" t="s">
        <v>200</v>
      </c>
      <c r="E7" s="92">
        <v>76</v>
      </c>
      <c r="F7" s="92" t="s">
        <v>113</v>
      </c>
      <c r="G7" s="92">
        <v>1.9</v>
      </c>
      <c r="H7" s="92">
        <v>0.878</v>
      </c>
      <c r="I7" s="92">
        <v>2.16</v>
      </c>
      <c r="J7" s="92">
        <v>1.69</v>
      </c>
      <c r="K7" s="92" t="s">
        <v>84</v>
      </c>
      <c r="L7" s="92">
        <v>40</v>
      </c>
    </row>
    <row r="8" spans="1:12" x14ac:dyDescent="0.35">
      <c r="A8" s="92">
        <v>7</v>
      </c>
      <c r="B8" s="92" t="s">
        <v>201</v>
      </c>
      <c r="C8" s="92" t="s">
        <v>112</v>
      </c>
      <c r="D8" s="92" t="s">
        <v>202</v>
      </c>
      <c r="E8" s="92">
        <v>113.5</v>
      </c>
      <c r="F8" s="92" t="s">
        <v>113</v>
      </c>
      <c r="G8" s="92">
        <v>2.8370000000000002</v>
      </c>
      <c r="H8" s="92">
        <v>1.3180000000000001</v>
      </c>
      <c r="I8" s="92">
        <v>2.15</v>
      </c>
      <c r="J8" s="92">
        <v>1.43</v>
      </c>
      <c r="K8" s="92" t="s">
        <v>84</v>
      </c>
      <c r="L8" s="92">
        <v>40</v>
      </c>
    </row>
    <row r="9" spans="1:12" x14ac:dyDescent="0.35">
      <c r="A9" s="92">
        <v>8</v>
      </c>
      <c r="B9" s="92" t="s">
        <v>203</v>
      </c>
      <c r="C9" s="92" t="s">
        <v>112</v>
      </c>
      <c r="D9" s="92" t="s">
        <v>204</v>
      </c>
      <c r="E9" s="92">
        <v>56</v>
      </c>
      <c r="F9" s="92" t="s">
        <v>113</v>
      </c>
      <c r="G9" s="92">
        <v>1.4</v>
      </c>
      <c r="H9" s="92">
        <v>0.65100000000000002</v>
      </c>
      <c r="I9" s="92">
        <v>2.15</v>
      </c>
      <c r="J9" s="92">
        <v>1.06</v>
      </c>
      <c r="K9" s="92" t="s">
        <v>84</v>
      </c>
      <c r="L9" s="92">
        <v>40</v>
      </c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P4" sqref="P4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5.1796875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85</v>
      </c>
      <c r="C2" s="95" t="s">
        <v>141</v>
      </c>
      <c r="D2" s="33" t="s">
        <v>175</v>
      </c>
      <c r="E2" s="95" t="s">
        <v>176</v>
      </c>
      <c r="F2" s="33" t="s">
        <v>184</v>
      </c>
      <c r="G2" s="95" t="s">
        <v>177</v>
      </c>
      <c r="H2" s="96" t="s">
        <v>178</v>
      </c>
      <c r="I2" s="34"/>
    </row>
    <row r="3" spans="1:9" x14ac:dyDescent="0.35">
      <c r="A3" s="46">
        <v>1</v>
      </c>
      <c r="B3" s="92" t="s">
        <v>189</v>
      </c>
      <c r="C3" s="92">
        <v>210.4</v>
      </c>
      <c r="D3" s="34">
        <f>9*C3</f>
        <v>1893.6000000000001</v>
      </c>
      <c r="E3" s="34">
        <f>D3/20</f>
        <v>94.68</v>
      </c>
      <c r="F3" s="34">
        <f>E3*20/10</f>
        <v>189.36</v>
      </c>
      <c r="G3" s="34">
        <f>F3-20</f>
        <v>169.36</v>
      </c>
      <c r="H3" s="34">
        <f>10/10</f>
        <v>1</v>
      </c>
      <c r="I3" s="34"/>
    </row>
    <row r="4" spans="1:9" x14ac:dyDescent="0.35">
      <c r="A4" s="37">
        <v>2</v>
      </c>
      <c r="B4" s="92" t="s">
        <v>191</v>
      </c>
      <c r="C4" s="92">
        <v>142</v>
      </c>
      <c r="D4" s="86">
        <f t="shared" ref="D4:D10" si="0">9*C4</f>
        <v>1278</v>
      </c>
      <c r="E4" s="86">
        <f t="shared" ref="E4:E10" si="1">D4/20</f>
        <v>63.9</v>
      </c>
      <c r="F4" s="92">
        <f t="shared" ref="F4:F10" si="2">E4*20/10</f>
        <v>127.8</v>
      </c>
      <c r="G4" s="86">
        <f t="shared" ref="G4:G10" si="3">F4-20</f>
        <v>107.8</v>
      </c>
      <c r="H4" s="34"/>
      <c r="I4" s="34"/>
    </row>
    <row r="5" spans="1:9" x14ac:dyDescent="0.35">
      <c r="A5" s="46">
        <v>3</v>
      </c>
      <c r="B5" s="92" t="s">
        <v>193</v>
      </c>
      <c r="C5" s="92">
        <v>37.9</v>
      </c>
      <c r="D5" s="86">
        <f t="shared" si="0"/>
        <v>341.09999999999997</v>
      </c>
      <c r="E5" s="86">
        <f t="shared" si="1"/>
        <v>17.055</v>
      </c>
      <c r="F5" s="92">
        <f t="shared" si="2"/>
        <v>34.11</v>
      </c>
      <c r="G5" s="86">
        <f t="shared" si="3"/>
        <v>14.11</v>
      </c>
      <c r="H5" s="34"/>
      <c r="I5" s="34"/>
    </row>
    <row r="6" spans="1:9" x14ac:dyDescent="0.35">
      <c r="A6" s="46">
        <v>4</v>
      </c>
      <c r="B6" s="92" t="s">
        <v>195</v>
      </c>
      <c r="C6" s="92">
        <v>243.6</v>
      </c>
      <c r="D6" s="86">
        <f t="shared" si="0"/>
        <v>2192.4</v>
      </c>
      <c r="E6" s="86">
        <f t="shared" si="1"/>
        <v>109.62</v>
      </c>
      <c r="F6" s="92">
        <f t="shared" si="2"/>
        <v>219.24</v>
      </c>
      <c r="G6" s="86">
        <f t="shared" si="3"/>
        <v>199.24</v>
      </c>
      <c r="H6" s="34"/>
      <c r="I6" s="34"/>
    </row>
    <row r="7" spans="1:9" x14ac:dyDescent="0.35">
      <c r="A7" s="46">
        <v>5</v>
      </c>
      <c r="B7" s="92" t="s">
        <v>197</v>
      </c>
      <c r="C7" s="92">
        <v>257.89999999999998</v>
      </c>
      <c r="D7" s="86">
        <f t="shared" si="0"/>
        <v>2321.1</v>
      </c>
      <c r="E7" s="86">
        <f t="shared" si="1"/>
        <v>116.05499999999999</v>
      </c>
      <c r="F7" s="92">
        <f t="shared" si="2"/>
        <v>232.10999999999999</v>
      </c>
      <c r="G7" s="86">
        <f t="shared" si="3"/>
        <v>212.10999999999999</v>
      </c>
      <c r="H7" s="34"/>
      <c r="I7" s="34"/>
    </row>
    <row r="8" spans="1:9" x14ac:dyDescent="0.35">
      <c r="A8" s="46">
        <v>6</v>
      </c>
      <c r="B8" s="92" t="s">
        <v>199</v>
      </c>
      <c r="C8" s="92">
        <v>76</v>
      </c>
      <c r="D8" s="86">
        <f t="shared" si="0"/>
        <v>684</v>
      </c>
      <c r="E8" s="86">
        <f t="shared" si="1"/>
        <v>34.200000000000003</v>
      </c>
      <c r="F8" s="92">
        <f t="shared" si="2"/>
        <v>68.400000000000006</v>
      </c>
      <c r="G8" s="86">
        <f t="shared" si="3"/>
        <v>48.400000000000006</v>
      </c>
      <c r="H8" s="34"/>
      <c r="I8" s="34"/>
    </row>
    <row r="9" spans="1:9" x14ac:dyDescent="0.35">
      <c r="A9" s="24">
        <v>7</v>
      </c>
      <c r="B9" s="92" t="s">
        <v>201</v>
      </c>
      <c r="C9" s="92">
        <v>113.5</v>
      </c>
      <c r="D9" s="86">
        <f t="shared" si="0"/>
        <v>1021.5</v>
      </c>
      <c r="E9" s="86">
        <f t="shared" si="1"/>
        <v>51.075000000000003</v>
      </c>
      <c r="F9" s="92">
        <f t="shared" si="2"/>
        <v>102.15</v>
      </c>
      <c r="G9" s="86">
        <f t="shared" si="3"/>
        <v>82.15</v>
      </c>
      <c r="H9" s="34"/>
      <c r="I9" s="34"/>
    </row>
    <row r="10" spans="1:9" x14ac:dyDescent="0.35">
      <c r="A10" s="41">
        <v>8</v>
      </c>
      <c r="B10" s="92" t="s">
        <v>203</v>
      </c>
      <c r="C10" s="92">
        <v>56</v>
      </c>
      <c r="D10" s="92">
        <f t="shared" si="0"/>
        <v>504</v>
      </c>
      <c r="E10" s="92">
        <f t="shared" si="1"/>
        <v>25.2</v>
      </c>
      <c r="F10" s="92">
        <f t="shared" si="2"/>
        <v>50.4</v>
      </c>
      <c r="G10" s="92">
        <f t="shared" si="3"/>
        <v>30.4</v>
      </c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Q19" sqref="Q19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2" t="s">
        <v>138</v>
      </c>
      <c r="D2" s="102"/>
      <c r="E2" s="103" t="s">
        <v>142</v>
      </c>
      <c r="F2" s="103"/>
      <c r="G2" s="104" t="s">
        <v>143</v>
      </c>
      <c r="H2" s="104"/>
      <c r="I2" s="105" t="s">
        <v>144</v>
      </c>
      <c r="J2" s="105"/>
      <c r="K2" s="106" t="s">
        <v>145</v>
      </c>
      <c r="L2" s="106"/>
      <c r="M2" s="101" t="s">
        <v>146</v>
      </c>
      <c r="N2" s="101"/>
    </row>
    <row r="3" spans="1:17" ht="15" thickBot="1" x14ac:dyDescent="0.4">
      <c r="A3" s="24"/>
      <c r="B3" s="46"/>
      <c r="C3" s="46">
        <v>1</v>
      </c>
      <c r="D3" s="46">
        <v>2</v>
      </c>
      <c r="E3" s="46">
        <v>3</v>
      </c>
      <c r="F3" s="46">
        <v>4</v>
      </c>
      <c r="G3" s="46">
        <v>5</v>
      </c>
      <c r="H3" s="46">
        <v>6</v>
      </c>
      <c r="I3" s="46">
        <v>7</v>
      </c>
      <c r="J3" s="46">
        <v>8</v>
      </c>
      <c r="K3" s="46">
        <v>9</v>
      </c>
      <c r="L3" s="46">
        <v>10</v>
      </c>
      <c r="M3" s="46">
        <v>11</v>
      </c>
      <c r="N3" s="46">
        <v>12</v>
      </c>
    </row>
    <row r="4" spans="1:17" x14ac:dyDescent="0.35">
      <c r="A4" s="33" t="s">
        <v>169</v>
      </c>
      <c r="B4" s="46" t="s">
        <v>147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172</v>
      </c>
      <c r="B5" s="46" t="s">
        <v>148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173</v>
      </c>
      <c r="B6" s="46" t="s">
        <v>149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188</v>
      </c>
      <c r="B7" s="46" t="s">
        <v>150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185</v>
      </c>
      <c r="B8" s="46" t="s">
        <v>151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186</v>
      </c>
      <c r="B9" s="46" t="s">
        <v>152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187</v>
      </c>
      <c r="B10" s="46" t="s">
        <v>153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166</v>
      </c>
      <c r="B11" s="46" t="s">
        <v>154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179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7.8000000000000007</v>
      </c>
      <c r="E16" s="2"/>
      <c r="F16" s="2"/>
      <c r="G16" s="19">
        <f>D16*9</f>
        <v>70.2</v>
      </c>
      <c r="H16" s="2">
        <f>G16*2</f>
        <v>140.4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99" t="s">
        <v>18</v>
      </c>
      <c r="F17" s="100"/>
      <c r="G17" s="19">
        <f t="shared" ref="G17:G19" si="0">D17*9</f>
        <v>90</v>
      </c>
      <c r="H17" s="2">
        <f t="shared" ref="H17:H19" si="1">G17*2</f>
        <v>180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98"/>
      <c r="J18" s="98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98"/>
      <c r="J19" s="98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1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4" t="s">
        <v>138</v>
      </c>
      <c r="L25" s="41"/>
      <c r="M25" s="41"/>
      <c r="O25" s="23"/>
      <c r="P25" s="17"/>
    </row>
    <row r="26" spans="2:16" ht="15" thickBot="1" x14ac:dyDescent="0.4">
      <c r="J26" s="61" t="s">
        <v>160</v>
      </c>
      <c r="K26" s="85" t="s">
        <v>142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64" t="s">
        <v>155</v>
      </c>
      <c r="K27" s="83" t="s">
        <v>156</v>
      </c>
      <c r="L27" s="41"/>
      <c r="M27" s="41"/>
      <c r="P27" s="17"/>
    </row>
    <row r="28" spans="2:16" x14ac:dyDescent="0.35">
      <c r="B28" s="2"/>
      <c r="C28" s="2"/>
      <c r="D28" s="11" t="s">
        <v>9</v>
      </c>
      <c r="E28" s="12" t="s">
        <v>11</v>
      </c>
      <c r="F28" s="2"/>
      <c r="J28" s="66" t="s">
        <v>157</v>
      </c>
      <c r="K28" s="66" t="s">
        <v>144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80" t="s">
        <v>159</v>
      </c>
      <c r="K29" s="80" t="s">
        <v>145</v>
      </c>
      <c r="L29" s="41"/>
      <c r="M29" s="41"/>
      <c r="P29" s="17"/>
    </row>
    <row r="30" spans="2:16" ht="15" thickBot="1" x14ac:dyDescent="0.4">
      <c r="B30" s="2"/>
      <c r="C30" s="2"/>
      <c r="D30" s="15" t="s">
        <v>13</v>
      </c>
      <c r="E30" s="16" t="s">
        <v>12</v>
      </c>
      <c r="F30" s="2"/>
      <c r="J30" s="82" t="s">
        <v>158</v>
      </c>
      <c r="K30" s="82" t="s">
        <v>146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183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64" workbookViewId="0">
      <selection activeCell="F96" sqref="F96:F97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34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34" t="s">
        <v>111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1" t="s">
        <v>25</v>
      </c>
      <c r="B2" s="91" t="s">
        <v>180</v>
      </c>
      <c r="C2" s="39" t="s">
        <v>138</v>
      </c>
      <c r="D2" s="92" t="s">
        <v>181</v>
      </c>
      <c r="E2" s="92" t="s">
        <v>182</v>
      </c>
      <c r="F2" s="97">
        <v>15.18</v>
      </c>
      <c r="G2" s="97">
        <v>73.5</v>
      </c>
    </row>
    <row r="3" spans="1:7" x14ac:dyDescent="0.35">
      <c r="A3" s="91" t="s">
        <v>26</v>
      </c>
      <c r="B3" s="91" t="s">
        <v>180</v>
      </c>
      <c r="C3" s="39" t="s">
        <v>138</v>
      </c>
      <c r="D3" s="92" t="s">
        <v>181</v>
      </c>
      <c r="E3" s="92" t="s">
        <v>182</v>
      </c>
      <c r="F3" s="97">
        <v>14.56</v>
      </c>
      <c r="G3" s="97">
        <v>83</v>
      </c>
    </row>
    <row r="4" spans="1:7" x14ac:dyDescent="0.35">
      <c r="A4" s="91" t="s">
        <v>27</v>
      </c>
      <c r="B4" s="91" t="s">
        <v>180</v>
      </c>
      <c r="C4" s="39" t="s">
        <v>142</v>
      </c>
      <c r="D4" s="92" t="s">
        <v>181</v>
      </c>
      <c r="E4" s="92" t="s">
        <v>182</v>
      </c>
      <c r="F4" s="97">
        <v>29.56</v>
      </c>
      <c r="G4" s="97">
        <v>84.5</v>
      </c>
    </row>
    <row r="5" spans="1:7" x14ac:dyDescent="0.35">
      <c r="A5" s="91" t="s">
        <v>28</v>
      </c>
      <c r="B5" s="91" t="s">
        <v>180</v>
      </c>
      <c r="C5" s="39" t="s">
        <v>142</v>
      </c>
      <c r="D5" s="92" t="s">
        <v>181</v>
      </c>
      <c r="E5" s="92" t="s">
        <v>182</v>
      </c>
      <c r="F5" s="97">
        <v>29.07</v>
      </c>
      <c r="G5" s="97">
        <v>84.5</v>
      </c>
    </row>
    <row r="6" spans="1:7" x14ac:dyDescent="0.35">
      <c r="A6" s="91" t="s">
        <v>29</v>
      </c>
      <c r="B6" s="91" t="s">
        <v>180</v>
      </c>
      <c r="C6" s="39" t="s">
        <v>156</v>
      </c>
      <c r="D6" s="92" t="s">
        <v>181</v>
      </c>
      <c r="E6" s="92" t="s">
        <v>182</v>
      </c>
      <c r="F6" s="97">
        <v>23.23</v>
      </c>
      <c r="G6" s="97">
        <v>77.5</v>
      </c>
    </row>
    <row r="7" spans="1:7" x14ac:dyDescent="0.35">
      <c r="A7" s="91" t="s">
        <v>30</v>
      </c>
      <c r="B7" s="91" t="s">
        <v>180</v>
      </c>
      <c r="C7" s="39" t="s">
        <v>156</v>
      </c>
      <c r="D7" s="92" t="s">
        <v>181</v>
      </c>
      <c r="E7" s="92" t="s">
        <v>182</v>
      </c>
      <c r="F7" s="97">
        <v>22.98</v>
      </c>
      <c r="G7" s="97">
        <v>77</v>
      </c>
    </row>
    <row r="8" spans="1:7" x14ac:dyDescent="0.35">
      <c r="A8" s="91" t="s">
        <v>31</v>
      </c>
      <c r="B8" s="91" t="s">
        <v>180</v>
      </c>
      <c r="C8" s="39" t="s">
        <v>144</v>
      </c>
      <c r="D8" s="92" t="s">
        <v>181</v>
      </c>
      <c r="E8" s="92" t="s">
        <v>182</v>
      </c>
      <c r="F8" s="97">
        <v>20.86</v>
      </c>
      <c r="G8" s="97">
        <v>77.5</v>
      </c>
    </row>
    <row r="9" spans="1:7" x14ac:dyDescent="0.35">
      <c r="A9" s="91" t="s">
        <v>32</v>
      </c>
      <c r="B9" s="91" t="s">
        <v>180</v>
      </c>
      <c r="C9" s="39" t="s">
        <v>144</v>
      </c>
      <c r="D9" s="92" t="s">
        <v>181</v>
      </c>
      <c r="E9" s="92" t="s">
        <v>182</v>
      </c>
      <c r="F9" s="97">
        <v>20.78</v>
      </c>
      <c r="G9" s="97">
        <v>77.5</v>
      </c>
    </row>
    <row r="10" spans="1:7" x14ac:dyDescent="0.35">
      <c r="A10" s="91" t="s">
        <v>33</v>
      </c>
      <c r="B10" s="91" t="s">
        <v>180</v>
      </c>
      <c r="C10" s="39" t="s">
        <v>145</v>
      </c>
      <c r="D10" s="92" t="s">
        <v>181</v>
      </c>
      <c r="E10" s="92" t="s">
        <v>182</v>
      </c>
      <c r="F10" s="97">
        <v>17.48</v>
      </c>
      <c r="G10" s="97">
        <v>86</v>
      </c>
    </row>
    <row r="11" spans="1:7" x14ac:dyDescent="0.35">
      <c r="A11" s="91" t="s">
        <v>34</v>
      </c>
      <c r="B11" s="91" t="s">
        <v>180</v>
      </c>
      <c r="C11" s="39" t="s">
        <v>145</v>
      </c>
      <c r="D11" s="92" t="s">
        <v>181</v>
      </c>
      <c r="E11" s="92" t="s">
        <v>182</v>
      </c>
      <c r="F11" s="97">
        <v>17.54</v>
      </c>
      <c r="G11" s="97">
        <v>86.5</v>
      </c>
    </row>
    <row r="12" spans="1:7" x14ac:dyDescent="0.35">
      <c r="A12" s="91" t="s">
        <v>35</v>
      </c>
      <c r="B12" s="91" t="s">
        <v>180</v>
      </c>
      <c r="C12" s="92" t="s">
        <v>146</v>
      </c>
      <c r="D12" s="92" t="s">
        <v>181</v>
      </c>
      <c r="E12" s="92" t="s">
        <v>182</v>
      </c>
      <c r="F12" s="97">
        <v>16.649999999999999</v>
      </c>
      <c r="G12" s="97">
        <v>89</v>
      </c>
    </row>
    <row r="13" spans="1:7" x14ac:dyDescent="0.35">
      <c r="A13" s="91" t="s">
        <v>36</v>
      </c>
      <c r="B13" s="91" t="s">
        <v>180</v>
      </c>
      <c r="C13" s="92" t="s">
        <v>146</v>
      </c>
      <c r="D13" s="92" t="s">
        <v>181</v>
      </c>
      <c r="E13" s="92" t="s">
        <v>182</v>
      </c>
      <c r="F13" s="97">
        <v>16.899999999999999</v>
      </c>
      <c r="G13" s="97">
        <v>88</v>
      </c>
    </row>
    <row r="14" spans="1:7" x14ac:dyDescent="0.35">
      <c r="A14" s="91" t="s">
        <v>87</v>
      </c>
      <c r="B14" s="91" t="s">
        <v>180</v>
      </c>
      <c r="C14" s="39" t="s">
        <v>138</v>
      </c>
      <c r="D14" s="92" t="s">
        <v>181</v>
      </c>
      <c r="E14" s="92" t="s">
        <v>182</v>
      </c>
      <c r="F14" s="97">
        <v>13.93</v>
      </c>
      <c r="G14" s="97">
        <v>83</v>
      </c>
    </row>
    <row r="15" spans="1:7" x14ac:dyDescent="0.35">
      <c r="A15" s="91" t="s">
        <v>88</v>
      </c>
      <c r="B15" s="91" t="s">
        <v>180</v>
      </c>
      <c r="C15" s="39" t="s">
        <v>138</v>
      </c>
      <c r="D15" s="92" t="s">
        <v>181</v>
      </c>
      <c r="E15" s="92" t="s">
        <v>182</v>
      </c>
      <c r="F15" s="97">
        <v>13.96</v>
      </c>
      <c r="G15" s="97">
        <v>83</v>
      </c>
    </row>
    <row r="16" spans="1:7" x14ac:dyDescent="0.35">
      <c r="A16" s="91" t="s">
        <v>89</v>
      </c>
      <c r="B16" s="91" t="s">
        <v>180</v>
      </c>
      <c r="C16" s="39" t="s">
        <v>142</v>
      </c>
      <c r="D16" s="92" t="s">
        <v>181</v>
      </c>
      <c r="E16" s="92" t="s">
        <v>182</v>
      </c>
      <c r="F16" s="97">
        <v>27.03</v>
      </c>
      <c r="G16" s="97">
        <v>84.5</v>
      </c>
    </row>
    <row r="17" spans="1:7" x14ac:dyDescent="0.35">
      <c r="A17" s="91" t="s">
        <v>90</v>
      </c>
      <c r="B17" s="91" t="s">
        <v>180</v>
      </c>
      <c r="C17" s="39" t="s">
        <v>142</v>
      </c>
      <c r="D17" s="92" t="s">
        <v>181</v>
      </c>
      <c r="E17" s="92" t="s">
        <v>182</v>
      </c>
      <c r="F17" s="97">
        <v>26.57</v>
      </c>
      <c r="G17" s="97">
        <v>84.5</v>
      </c>
    </row>
    <row r="18" spans="1:7" x14ac:dyDescent="0.35">
      <c r="A18" s="91" t="s">
        <v>91</v>
      </c>
      <c r="B18" s="91" t="s">
        <v>180</v>
      </c>
      <c r="C18" s="39" t="s">
        <v>156</v>
      </c>
      <c r="D18" s="92" t="s">
        <v>181</v>
      </c>
      <c r="E18" s="92" t="s">
        <v>182</v>
      </c>
      <c r="F18" s="97">
        <v>20.91</v>
      </c>
      <c r="G18" s="97">
        <v>77</v>
      </c>
    </row>
    <row r="19" spans="1:7" x14ac:dyDescent="0.35">
      <c r="A19" s="91" t="s">
        <v>92</v>
      </c>
      <c r="B19" s="91" t="s">
        <v>180</v>
      </c>
      <c r="C19" s="39" t="s">
        <v>156</v>
      </c>
      <c r="D19" s="92" t="s">
        <v>181</v>
      </c>
      <c r="E19" s="92" t="s">
        <v>182</v>
      </c>
      <c r="F19" s="97">
        <v>21.25</v>
      </c>
      <c r="G19" s="97">
        <v>77</v>
      </c>
    </row>
    <row r="20" spans="1:7" x14ac:dyDescent="0.35">
      <c r="A20" s="91" t="s">
        <v>93</v>
      </c>
      <c r="B20" s="91" t="s">
        <v>180</v>
      </c>
      <c r="C20" s="39" t="s">
        <v>144</v>
      </c>
      <c r="D20" s="92" t="s">
        <v>181</v>
      </c>
      <c r="E20" s="92" t="s">
        <v>182</v>
      </c>
      <c r="F20" s="97">
        <v>19.88</v>
      </c>
      <c r="G20" s="97">
        <v>77.5</v>
      </c>
    </row>
    <row r="21" spans="1:7" x14ac:dyDescent="0.35">
      <c r="A21" s="91" t="s">
        <v>94</v>
      </c>
      <c r="B21" s="91" t="s">
        <v>180</v>
      </c>
      <c r="C21" s="39" t="s">
        <v>144</v>
      </c>
      <c r="D21" s="92" t="s">
        <v>181</v>
      </c>
      <c r="E21" s="92" t="s">
        <v>182</v>
      </c>
      <c r="F21" s="97">
        <v>19.190000000000001</v>
      </c>
      <c r="G21" s="97">
        <v>77.5</v>
      </c>
    </row>
    <row r="22" spans="1:7" x14ac:dyDescent="0.35">
      <c r="A22" s="91" t="s">
        <v>95</v>
      </c>
      <c r="B22" s="91" t="s">
        <v>180</v>
      </c>
      <c r="C22" s="39" t="s">
        <v>145</v>
      </c>
      <c r="D22" s="92" t="s">
        <v>181</v>
      </c>
      <c r="E22" s="92" t="s">
        <v>182</v>
      </c>
      <c r="F22" s="97">
        <v>18.62</v>
      </c>
      <c r="G22" s="97">
        <v>86</v>
      </c>
    </row>
    <row r="23" spans="1:7" x14ac:dyDescent="0.35">
      <c r="A23" s="91" t="s">
        <v>96</v>
      </c>
      <c r="B23" s="91" t="s">
        <v>180</v>
      </c>
      <c r="C23" s="39" t="s">
        <v>145</v>
      </c>
      <c r="D23" s="92" t="s">
        <v>181</v>
      </c>
      <c r="E23" s="92" t="s">
        <v>182</v>
      </c>
      <c r="F23" s="97">
        <v>18.48</v>
      </c>
      <c r="G23" s="97">
        <v>86</v>
      </c>
    </row>
    <row r="24" spans="1:7" x14ac:dyDescent="0.35">
      <c r="A24" s="91" t="s">
        <v>97</v>
      </c>
      <c r="B24" s="91" t="s">
        <v>180</v>
      </c>
      <c r="C24" s="92" t="s">
        <v>146</v>
      </c>
      <c r="D24" s="92" t="s">
        <v>181</v>
      </c>
      <c r="E24" s="92" t="s">
        <v>182</v>
      </c>
      <c r="F24" s="97">
        <v>17.41</v>
      </c>
      <c r="G24" s="97">
        <v>89</v>
      </c>
    </row>
    <row r="25" spans="1:7" x14ac:dyDescent="0.35">
      <c r="A25" s="91" t="s">
        <v>98</v>
      </c>
      <c r="B25" s="91" t="s">
        <v>180</v>
      </c>
      <c r="C25" s="92" t="s">
        <v>146</v>
      </c>
      <c r="D25" s="92" t="s">
        <v>181</v>
      </c>
      <c r="E25" s="92" t="s">
        <v>182</v>
      </c>
      <c r="F25" s="97">
        <v>17.100000000000001</v>
      </c>
      <c r="G25" s="97">
        <v>89</v>
      </c>
    </row>
    <row r="26" spans="1:7" x14ac:dyDescent="0.35">
      <c r="A26" s="91" t="s">
        <v>37</v>
      </c>
      <c r="B26" s="91" t="s">
        <v>180</v>
      </c>
      <c r="C26" s="39" t="s">
        <v>138</v>
      </c>
      <c r="D26" s="92" t="s">
        <v>181</v>
      </c>
      <c r="E26" s="92" t="s">
        <v>182</v>
      </c>
      <c r="F26" s="97">
        <v>13.96</v>
      </c>
      <c r="G26" s="97">
        <v>79.5</v>
      </c>
    </row>
    <row r="27" spans="1:7" x14ac:dyDescent="0.35">
      <c r="A27" s="91" t="s">
        <v>38</v>
      </c>
      <c r="B27" s="91" t="s">
        <v>180</v>
      </c>
      <c r="C27" s="39" t="s">
        <v>138</v>
      </c>
      <c r="D27" s="92" t="s">
        <v>181</v>
      </c>
      <c r="E27" s="92" t="s">
        <v>182</v>
      </c>
      <c r="F27" s="97">
        <v>14.65</v>
      </c>
      <c r="G27" s="97">
        <v>83</v>
      </c>
    </row>
    <row r="28" spans="1:7" x14ac:dyDescent="0.35">
      <c r="A28" s="91" t="s">
        <v>39</v>
      </c>
      <c r="B28" s="91" t="s">
        <v>180</v>
      </c>
      <c r="C28" s="39" t="s">
        <v>142</v>
      </c>
      <c r="D28" s="92" t="s">
        <v>181</v>
      </c>
      <c r="E28" s="92" t="s">
        <v>182</v>
      </c>
      <c r="F28" s="97">
        <v>27.38</v>
      </c>
      <c r="G28" s="97">
        <v>84.5</v>
      </c>
    </row>
    <row r="29" spans="1:7" x14ac:dyDescent="0.35">
      <c r="A29" s="91" t="s">
        <v>40</v>
      </c>
      <c r="B29" s="91" t="s">
        <v>180</v>
      </c>
      <c r="C29" s="39" t="s">
        <v>142</v>
      </c>
      <c r="D29" s="92" t="s">
        <v>181</v>
      </c>
      <c r="E29" s="92" t="s">
        <v>182</v>
      </c>
      <c r="F29" s="97">
        <v>27.41</v>
      </c>
      <c r="G29" s="97">
        <v>84.5</v>
      </c>
    </row>
    <row r="30" spans="1:7" x14ac:dyDescent="0.35">
      <c r="A30" s="91" t="s">
        <v>41</v>
      </c>
      <c r="B30" s="91" t="s">
        <v>180</v>
      </c>
      <c r="C30" s="39" t="s">
        <v>156</v>
      </c>
      <c r="D30" s="92" t="s">
        <v>181</v>
      </c>
      <c r="E30" s="92" t="s">
        <v>182</v>
      </c>
      <c r="F30" s="97">
        <v>21.05</v>
      </c>
      <c r="G30" s="97">
        <v>77.5</v>
      </c>
    </row>
    <row r="31" spans="1:7" x14ac:dyDescent="0.35">
      <c r="A31" s="91" t="s">
        <v>42</v>
      </c>
      <c r="B31" s="91" t="s">
        <v>180</v>
      </c>
      <c r="C31" s="39" t="s">
        <v>156</v>
      </c>
      <c r="D31" s="92" t="s">
        <v>181</v>
      </c>
      <c r="E31" s="92" t="s">
        <v>182</v>
      </c>
      <c r="F31" s="97">
        <v>20.84</v>
      </c>
      <c r="G31" s="97">
        <v>77</v>
      </c>
    </row>
    <row r="32" spans="1:7" x14ac:dyDescent="0.35">
      <c r="A32" s="91" t="s">
        <v>43</v>
      </c>
      <c r="B32" s="91" t="s">
        <v>180</v>
      </c>
      <c r="C32" s="39" t="s">
        <v>144</v>
      </c>
      <c r="D32" s="92" t="s">
        <v>181</v>
      </c>
      <c r="E32" s="92" t="s">
        <v>182</v>
      </c>
      <c r="F32" s="97">
        <v>18.04</v>
      </c>
      <c r="G32" s="97">
        <v>77.5</v>
      </c>
    </row>
    <row r="33" spans="1:7" x14ac:dyDescent="0.35">
      <c r="A33" s="91" t="s">
        <v>44</v>
      </c>
      <c r="B33" s="91" t="s">
        <v>180</v>
      </c>
      <c r="C33" s="39" t="s">
        <v>144</v>
      </c>
      <c r="D33" s="92" t="s">
        <v>181</v>
      </c>
      <c r="E33" s="92" t="s">
        <v>182</v>
      </c>
      <c r="F33" s="97">
        <v>18.329999999999998</v>
      </c>
      <c r="G33" s="97">
        <v>77.5</v>
      </c>
    </row>
    <row r="34" spans="1:7" x14ac:dyDescent="0.35">
      <c r="A34" s="91" t="s">
        <v>45</v>
      </c>
      <c r="B34" s="91" t="s">
        <v>180</v>
      </c>
      <c r="C34" s="39" t="s">
        <v>145</v>
      </c>
      <c r="D34" s="92" t="s">
        <v>181</v>
      </c>
      <c r="E34" s="92" t="s">
        <v>182</v>
      </c>
      <c r="F34" s="97">
        <v>18.37</v>
      </c>
      <c r="G34" s="97">
        <v>86</v>
      </c>
    </row>
    <row r="35" spans="1:7" x14ac:dyDescent="0.35">
      <c r="A35" s="91" t="s">
        <v>46</v>
      </c>
      <c r="B35" s="91" t="s">
        <v>180</v>
      </c>
      <c r="C35" s="39" t="s">
        <v>145</v>
      </c>
      <c r="D35" s="92" t="s">
        <v>181</v>
      </c>
      <c r="E35" s="92" t="s">
        <v>182</v>
      </c>
      <c r="F35" s="97">
        <v>18.52</v>
      </c>
      <c r="G35" s="97">
        <v>86</v>
      </c>
    </row>
    <row r="36" spans="1:7" x14ac:dyDescent="0.35">
      <c r="A36" s="91" t="s">
        <v>47</v>
      </c>
      <c r="B36" s="91" t="s">
        <v>180</v>
      </c>
      <c r="C36" s="92" t="s">
        <v>146</v>
      </c>
      <c r="D36" s="92" t="s">
        <v>181</v>
      </c>
      <c r="E36" s="92" t="s">
        <v>182</v>
      </c>
      <c r="F36" s="97">
        <v>16.91</v>
      </c>
      <c r="G36" s="97">
        <v>89</v>
      </c>
    </row>
    <row r="37" spans="1:7" x14ac:dyDescent="0.35">
      <c r="A37" s="91" t="s">
        <v>48</v>
      </c>
      <c r="B37" s="91" t="s">
        <v>180</v>
      </c>
      <c r="C37" s="92" t="s">
        <v>146</v>
      </c>
      <c r="D37" s="92" t="s">
        <v>181</v>
      </c>
      <c r="E37" s="92" t="s">
        <v>182</v>
      </c>
      <c r="F37" s="97">
        <v>18.14</v>
      </c>
      <c r="G37" s="97">
        <v>81.5</v>
      </c>
    </row>
    <row r="38" spans="1:7" x14ac:dyDescent="0.35">
      <c r="A38" s="91" t="s">
        <v>99</v>
      </c>
      <c r="B38" s="91" t="s">
        <v>180</v>
      </c>
      <c r="C38" s="39" t="s">
        <v>138</v>
      </c>
      <c r="D38" s="92" t="s">
        <v>181</v>
      </c>
      <c r="E38" s="92" t="s">
        <v>182</v>
      </c>
      <c r="F38" s="97">
        <v>14.16</v>
      </c>
      <c r="G38" s="97">
        <v>79</v>
      </c>
    </row>
    <row r="39" spans="1:7" x14ac:dyDescent="0.35">
      <c r="A39" s="91" t="s">
        <v>100</v>
      </c>
      <c r="B39" s="91" t="s">
        <v>180</v>
      </c>
      <c r="C39" s="39" t="s">
        <v>138</v>
      </c>
      <c r="D39" s="92" t="s">
        <v>181</v>
      </c>
      <c r="E39" s="92" t="s">
        <v>182</v>
      </c>
      <c r="F39" s="97">
        <v>13.91</v>
      </c>
      <c r="G39" s="97">
        <v>83</v>
      </c>
    </row>
    <row r="40" spans="1:7" x14ac:dyDescent="0.35">
      <c r="A40" s="91" t="s">
        <v>101</v>
      </c>
      <c r="B40" s="91" t="s">
        <v>180</v>
      </c>
      <c r="C40" s="39" t="s">
        <v>142</v>
      </c>
      <c r="D40" s="92" t="s">
        <v>181</v>
      </c>
      <c r="E40" s="92" t="s">
        <v>182</v>
      </c>
      <c r="F40" s="97">
        <v>27.5</v>
      </c>
      <c r="G40" s="97">
        <v>84.5</v>
      </c>
    </row>
    <row r="41" spans="1:7" x14ac:dyDescent="0.35">
      <c r="A41" s="91" t="s">
        <v>102</v>
      </c>
      <c r="B41" s="91" t="s">
        <v>180</v>
      </c>
      <c r="C41" s="39" t="s">
        <v>142</v>
      </c>
      <c r="D41" s="92" t="s">
        <v>181</v>
      </c>
      <c r="E41" s="92" t="s">
        <v>182</v>
      </c>
      <c r="F41" s="97">
        <v>27.09</v>
      </c>
      <c r="G41" s="97">
        <v>84.5</v>
      </c>
    </row>
    <row r="42" spans="1:7" x14ac:dyDescent="0.35">
      <c r="A42" s="91" t="s">
        <v>103</v>
      </c>
      <c r="B42" s="91" t="s">
        <v>180</v>
      </c>
      <c r="C42" s="39" t="s">
        <v>156</v>
      </c>
      <c r="D42" s="92" t="s">
        <v>181</v>
      </c>
      <c r="E42" s="92" t="s">
        <v>182</v>
      </c>
      <c r="F42" s="97">
        <v>22.25</v>
      </c>
      <c r="G42" s="97">
        <v>77</v>
      </c>
    </row>
    <row r="43" spans="1:7" x14ac:dyDescent="0.35">
      <c r="A43" s="91" t="s">
        <v>104</v>
      </c>
      <c r="B43" s="91" t="s">
        <v>180</v>
      </c>
      <c r="C43" s="39" t="s">
        <v>156</v>
      </c>
      <c r="D43" s="92" t="s">
        <v>181</v>
      </c>
      <c r="E43" s="92" t="s">
        <v>182</v>
      </c>
      <c r="F43" s="97">
        <v>22.63</v>
      </c>
      <c r="G43" s="97">
        <v>77</v>
      </c>
    </row>
    <row r="44" spans="1:7" x14ac:dyDescent="0.35">
      <c r="A44" s="91" t="s">
        <v>105</v>
      </c>
      <c r="B44" s="91" t="s">
        <v>180</v>
      </c>
      <c r="C44" s="39" t="s">
        <v>144</v>
      </c>
      <c r="D44" s="92" t="s">
        <v>181</v>
      </c>
      <c r="E44" s="92" t="s">
        <v>182</v>
      </c>
      <c r="F44" s="97">
        <v>19.87</v>
      </c>
      <c r="G44" s="97">
        <v>77.5</v>
      </c>
    </row>
    <row r="45" spans="1:7" x14ac:dyDescent="0.35">
      <c r="A45" s="91" t="s">
        <v>106</v>
      </c>
      <c r="B45" s="91" t="s">
        <v>180</v>
      </c>
      <c r="C45" s="39" t="s">
        <v>144</v>
      </c>
      <c r="D45" s="92" t="s">
        <v>181</v>
      </c>
      <c r="E45" s="92" t="s">
        <v>182</v>
      </c>
      <c r="F45" s="97">
        <v>19.87</v>
      </c>
      <c r="G45" s="97">
        <v>77.5</v>
      </c>
    </row>
    <row r="46" spans="1:7" x14ac:dyDescent="0.35">
      <c r="A46" s="91" t="s">
        <v>107</v>
      </c>
      <c r="B46" s="91" t="s">
        <v>180</v>
      </c>
      <c r="C46" s="39" t="s">
        <v>145</v>
      </c>
      <c r="D46" s="92" t="s">
        <v>181</v>
      </c>
      <c r="E46" s="92" t="s">
        <v>182</v>
      </c>
      <c r="F46" s="97">
        <v>18.079999999999998</v>
      </c>
      <c r="G46" s="97">
        <v>86</v>
      </c>
    </row>
    <row r="47" spans="1:7" x14ac:dyDescent="0.35">
      <c r="A47" s="91" t="s">
        <v>108</v>
      </c>
      <c r="B47" s="91" t="s">
        <v>180</v>
      </c>
      <c r="C47" s="39" t="s">
        <v>145</v>
      </c>
      <c r="D47" s="92" t="s">
        <v>181</v>
      </c>
      <c r="E47" s="92" t="s">
        <v>182</v>
      </c>
      <c r="F47" s="97">
        <v>18.09</v>
      </c>
      <c r="G47" s="97">
        <v>86</v>
      </c>
    </row>
    <row r="48" spans="1:7" x14ac:dyDescent="0.35">
      <c r="A48" s="91" t="s">
        <v>109</v>
      </c>
      <c r="B48" s="91" t="s">
        <v>180</v>
      </c>
      <c r="C48" s="92" t="s">
        <v>146</v>
      </c>
      <c r="D48" s="92" t="s">
        <v>181</v>
      </c>
      <c r="E48" s="92" t="s">
        <v>182</v>
      </c>
      <c r="F48" s="97">
        <v>17.41</v>
      </c>
      <c r="G48" s="97">
        <v>89</v>
      </c>
    </row>
    <row r="49" spans="1:7" x14ac:dyDescent="0.35">
      <c r="A49" s="91" t="s">
        <v>110</v>
      </c>
      <c r="B49" s="91" t="s">
        <v>180</v>
      </c>
      <c r="C49" s="92" t="s">
        <v>146</v>
      </c>
      <c r="D49" s="92" t="s">
        <v>181</v>
      </c>
      <c r="E49" s="92" t="s">
        <v>182</v>
      </c>
      <c r="F49" s="97">
        <v>17.54</v>
      </c>
      <c r="G49" s="97">
        <v>82.5</v>
      </c>
    </row>
    <row r="50" spans="1:7" x14ac:dyDescent="0.35">
      <c r="A50" s="91" t="s">
        <v>49</v>
      </c>
      <c r="B50" s="91" t="s">
        <v>180</v>
      </c>
      <c r="C50" s="39" t="s">
        <v>138</v>
      </c>
      <c r="D50" s="92" t="s">
        <v>181</v>
      </c>
      <c r="E50" s="92" t="s">
        <v>182</v>
      </c>
      <c r="F50" s="97">
        <v>14.28</v>
      </c>
      <c r="G50" s="97">
        <v>77</v>
      </c>
    </row>
    <row r="51" spans="1:7" x14ac:dyDescent="0.35">
      <c r="A51" s="91" t="s">
        <v>50</v>
      </c>
      <c r="B51" s="91" t="s">
        <v>180</v>
      </c>
      <c r="C51" s="39" t="s">
        <v>138</v>
      </c>
      <c r="D51" s="92" t="s">
        <v>181</v>
      </c>
      <c r="E51" s="92" t="s">
        <v>182</v>
      </c>
      <c r="F51" s="97">
        <v>14.7</v>
      </c>
      <c r="G51" s="97">
        <v>83</v>
      </c>
    </row>
    <row r="52" spans="1:7" x14ac:dyDescent="0.35">
      <c r="A52" s="91" t="s">
        <v>51</v>
      </c>
      <c r="B52" s="91" t="s">
        <v>180</v>
      </c>
      <c r="C52" s="39" t="s">
        <v>142</v>
      </c>
      <c r="D52" s="92" t="s">
        <v>181</v>
      </c>
      <c r="E52" s="92" t="s">
        <v>182</v>
      </c>
      <c r="F52" s="97">
        <v>26.96</v>
      </c>
      <c r="G52" s="97">
        <v>84.5</v>
      </c>
    </row>
    <row r="53" spans="1:7" x14ac:dyDescent="0.35">
      <c r="A53" s="91" t="s">
        <v>52</v>
      </c>
      <c r="B53" s="91" t="s">
        <v>180</v>
      </c>
      <c r="C53" s="39" t="s">
        <v>142</v>
      </c>
      <c r="D53" s="92" t="s">
        <v>181</v>
      </c>
      <c r="E53" s="92" t="s">
        <v>182</v>
      </c>
      <c r="F53" s="97">
        <v>26.96</v>
      </c>
      <c r="G53" s="97">
        <v>84.5</v>
      </c>
    </row>
    <row r="54" spans="1:7" x14ac:dyDescent="0.35">
      <c r="A54" s="91" t="s">
        <v>53</v>
      </c>
      <c r="B54" s="91" t="s">
        <v>180</v>
      </c>
      <c r="C54" s="39" t="s">
        <v>156</v>
      </c>
      <c r="D54" s="92" t="s">
        <v>181</v>
      </c>
      <c r="E54" s="92" t="s">
        <v>182</v>
      </c>
      <c r="F54" s="97">
        <v>21.19</v>
      </c>
      <c r="G54" s="97">
        <v>77</v>
      </c>
    </row>
    <row r="55" spans="1:7" x14ac:dyDescent="0.35">
      <c r="A55" s="91" t="s">
        <v>54</v>
      </c>
      <c r="B55" s="91" t="s">
        <v>180</v>
      </c>
      <c r="C55" s="39" t="s">
        <v>156</v>
      </c>
      <c r="D55" s="92" t="s">
        <v>181</v>
      </c>
      <c r="E55" s="92" t="s">
        <v>182</v>
      </c>
      <c r="F55" s="97">
        <v>21.01</v>
      </c>
      <c r="G55" s="97">
        <v>77</v>
      </c>
    </row>
    <row r="56" spans="1:7" x14ac:dyDescent="0.35">
      <c r="A56" s="91" t="s">
        <v>55</v>
      </c>
      <c r="B56" s="91" t="s">
        <v>180</v>
      </c>
      <c r="C56" s="39" t="s">
        <v>144</v>
      </c>
      <c r="D56" s="92" t="s">
        <v>181</v>
      </c>
      <c r="E56" s="92" t="s">
        <v>182</v>
      </c>
      <c r="F56" s="97">
        <v>18.93</v>
      </c>
      <c r="G56" s="97">
        <v>77.5</v>
      </c>
    </row>
    <row r="57" spans="1:7" x14ac:dyDescent="0.35">
      <c r="A57" s="91" t="s">
        <v>56</v>
      </c>
      <c r="B57" s="91" t="s">
        <v>180</v>
      </c>
      <c r="C57" s="39" t="s">
        <v>144</v>
      </c>
      <c r="D57" s="92" t="s">
        <v>181</v>
      </c>
      <c r="E57" s="92" t="s">
        <v>182</v>
      </c>
      <c r="F57" s="97">
        <v>19.32</v>
      </c>
      <c r="G57" s="97">
        <v>77.5</v>
      </c>
    </row>
    <row r="58" spans="1:7" x14ac:dyDescent="0.35">
      <c r="A58" s="91" t="s">
        <v>57</v>
      </c>
      <c r="B58" s="91" t="s">
        <v>180</v>
      </c>
      <c r="C58" s="39" t="s">
        <v>145</v>
      </c>
      <c r="D58" s="92" t="s">
        <v>181</v>
      </c>
      <c r="E58" s="92" t="s">
        <v>182</v>
      </c>
      <c r="F58" s="97">
        <v>17.46</v>
      </c>
      <c r="G58" s="97">
        <v>86.5</v>
      </c>
    </row>
    <row r="59" spans="1:7" x14ac:dyDescent="0.35">
      <c r="A59" s="91" t="s">
        <v>58</v>
      </c>
      <c r="B59" s="91" t="s">
        <v>180</v>
      </c>
      <c r="C59" s="39" t="s">
        <v>145</v>
      </c>
      <c r="D59" s="92" t="s">
        <v>181</v>
      </c>
      <c r="E59" s="92" t="s">
        <v>182</v>
      </c>
      <c r="F59" s="97">
        <v>17.670000000000002</v>
      </c>
      <c r="G59" s="97">
        <v>86.5</v>
      </c>
    </row>
    <row r="60" spans="1:7" x14ac:dyDescent="0.35">
      <c r="A60" s="91" t="s">
        <v>59</v>
      </c>
      <c r="B60" s="91" t="s">
        <v>180</v>
      </c>
      <c r="C60" s="92" t="s">
        <v>146</v>
      </c>
      <c r="D60" s="92" t="s">
        <v>181</v>
      </c>
      <c r="E60" s="92" t="s">
        <v>182</v>
      </c>
      <c r="F60" s="97">
        <v>17.77</v>
      </c>
      <c r="G60" s="97">
        <v>89</v>
      </c>
    </row>
    <row r="61" spans="1:7" x14ac:dyDescent="0.35">
      <c r="A61" s="91" t="s">
        <v>60</v>
      </c>
      <c r="B61" s="91" t="s">
        <v>180</v>
      </c>
      <c r="C61" s="92" t="s">
        <v>146</v>
      </c>
      <c r="D61" s="92" t="s">
        <v>181</v>
      </c>
      <c r="E61" s="92" t="s">
        <v>182</v>
      </c>
      <c r="F61" s="97">
        <v>17.57</v>
      </c>
      <c r="G61" s="97">
        <v>87</v>
      </c>
    </row>
    <row r="62" spans="1:7" x14ac:dyDescent="0.35">
      <c r="A62" s="91" t="s">
        <v>61</v>
      </c>
      <c r="B62" s="91" t="s">
        <v>180</v>
      </c>
      <c r="C62" s="39" t="s">
        <v>138</v>
      </c>
      <c r="D62" s="92" t="s">
        <v>181</v>
      </c>
      <c r="E62" s="92" t="s">
        <v>182</v>
      </c>
      <c r="F62" s="97">
        <v>13.82</v>
      </c>
      <c r="G62" s="97">
        <v>80.5</v>
      </c>
    </row>
    <row r="63" spans="1:7" x14ac:dyDescent="0.35">
      <c r="A63" s="91" t="s">
        <v>62</v>
      </c>
      <c r="B63" s="91" t="s">
        <v>180</v>
      </c>
      <c r="C63" s="39" t="s">
        <v>138</v>
      </c>
      <c r="D63" s="92" t="s">
        <v>181</v>
      </c>
      <c r="E63" s="92" t="s">
        <v>182</v>
      </c>
      <c r="F63" s="97">
        <v>13.61</v>
      </c>
      <c r="G63" s="97">
        <v>83.5</v>
      </c>
    </row>
    <row r="64" spans="1:7" x14ac:dyDescent="0.35">
      <c r="A64" s="91" t="s">
        <v>63</v>
      </c>
      <c r="B64" s="91" t="s">
        <v>180</v>
      </c>
      <c r="C64" s="39" t="s">
        <v>142</v>
      </c>
      <c r="D64" s="92" t="s">
        <v>181</v>
      </c>
      <c r="E64" s="92" t="s">
        <v>182</v>
      </c>
      <c r="F64" s="97">
        <v>25.21</v>
      </c>
      <c r="G64" s="97">
        <v>84.5</v>
      </c>
    </row>
    <row r="65" spans="1:7" x14ac:dyDescent="0.35">
      <c r="A65" s="91" t="s">
        <v>64</v>
      </c>
      <c r="B65" s="91" t="s">
        <v>180</v>
      </c>
      <c r="C65" s="39" t="s">
        <v>142</v>
      </c>
      <c r="D65" s="92" t="s">
        <v>181</v>
      </c>
      <c r="E65" s="92" t="s">
        <v>182</v>
      </c>
      <c r="F65" s="97">
        <v>25.34</v>
      </c>
      <c r="G65" s="97">
        <v>84.5</v>
      </c>
    </row>
    <row r="66" spans="1:7" x14ac:dyDescent="0.35">
      <c r="A66" s="91" t="s">
        <v>65</v>
      </c>
      <c r="B66" s="91" t="s">
        <v>180</v>
      </c>
      <c r="C66" s="39" t="s">
        <v>156</v>
      </c>
      <c r="D66" s="92" t="s">
        <v>181</v>
      </c>
      <c r="E66" s="92" t="s">
        <v>182</v>
      </c>
      <c r="F66" s="97">
        <v>23.29</v>
      </c>
      <c r="G66" s="97">
        <v>77.5</v>
      </c>
    </row>
    <row r="67" spans="1:7" x14ac:dyDescent="0.35">
      <c r="A67" s="91" t="s">
        <v>66</v>
      </c>
      <c r="B67" s="91" t="s">
        <v>180</v>
      </c>
      <c r="C67" s="39" t="s">
        <v>156</v>
      </c>
      <c r="D67" s="92" t="s">
        <v>181</v>
      </c>
      <c r="E67" s="92" t="s">
        <v>182</v>
      </c>
      <c r="F67" s="97">
        <v>23.25</v>
      </c>
      <c r="G67" s="97">
        <v>77</v>
      </c>
    </row>
    <row r="68" spans="1:7" x14ac:dyDescent="0.35">
      <c r="A68" s="91" t="s">
        <v>67</v>
      </c>
      <c r="B68" s="91" t="s">
        <v>180</v>
      </c>
      <c r="C68" s="39" t="s">
        <v>144</v>
      </c>
      <c r="D68" s="92" t="s">
        <v>181</v>
      </c>
      <c r="E68" s="92" t="s">
        <v>182</v>
      </c>
      <c r="F68" s="97">
        <v>17.07</v>
      </c>
      <c r="G68" s="97">
        <v>77.5</v>
      </c>
    </row>
    <row r="69" spans="1:7" x14ac:dyDescent="0.35">
      <c r="A69" s="91" t="s">
        <v>68</v>
      </c>
      <c r="B69" s="91" t="s">
        <v>180</v>
      </c>
      <c r="C69" s="39" t="s">
        <v>144</v>
      </c>
      <c r="D69" s="92" t="s">
        <v>181</v>
      </c>
      <c r="E69" s="92" t="s">
        <v>182</v>
      </c>
      <c r="F69" s="97">
        <v>17.260000000000002</v>
      </c>
      <c r="G69" s="97">
        <v>77.5</v>
      </c>
    </row>
    <row r="70" spans="1:7" x14ac:dyDescent="0.35">
      <c r="A70" s="91" t="s">
        <v>69</v>
      </c>
      <c r="B70" s="91" t="s">
        <v>180</v>
      </c>
      <c r="C70" s="39" t="s">
        <v>145</v>
      </c>
      <c r="D70" s="92" t="s">
        <v>181</v>
      </c>
      <c r="E70" s="92" t="s">
        <v>182</v>
      </c>
      <c r="F70" s="97">
        <v>18.46</v>
      </c>
      <c r="G70" s="97">
        <v>86.5</v>
      </c>
    </row>
    <row r="71" spans="1:7" x14ac:dyDescent="0.35">
      <c r="A71" s="91" t="s">
        <v>70</v>
      </c>
      <c r="B71" s="91" t="s">
        <v>180</v>
      </c>
      <c r="C71" s="39" t="s">
        <v>145</v>
      </c>
      <c r="D71" s="92" t="s">
        <v>181</v>
      </c>
      <c r="E71" s="92" t="s">
        <v>182</v>
      </c>
      <c r="F71" s="97">
        <v>18.440000000000001</v>
      </c>
      <c r="G71" s="97">
        <v>86.5</v>
      </c>
    </row>
    <row r="72" spans="1:7" x14ac:dyDescent="0.35">
      <c r="A72" s="91" t="s">
        <v>71</v>
      </c>
      <c r="B72" s="91" t="s">
        <v>180</v>
      </c>
      <c r="C72" s="92" t="s">
        <v>146</v>
      </c>
      <c r="D72" s="92" t="s">
        <v>181</v>
      </c>
      <c r="E72" s="92" t="s">
        <v>182</v>
      </c>
      <c r="F72" s="97">
        <v>16.48</v>
      </c>
      <c r="G72" s="97">
        <v>88.5</v>
      </c>
    </row>
    <row r="73" spans="1:7" x14ac:dyDescent="0.35">
      <c r="A73" s="91" t="s">
        <v>72</v>
      </c>
      <c r="B73" s="91" t="s">
        <v>180</v>
      </c>
      <c r="C73" s="92" t="s">
        <v>146</v>
      </c>
      <c r="D73" s="92" t="s">
        <v>181</v>
      </c>
      <c r="E73" s="92" t="s">
        <v>182</v>
      </c>
      <c r="F73" s="97">
        <v>16.54</v>
      </c>
      <c r="G73" s="97">
        <v>87.5</v>
      </c>
    </row>
    <row r="74" spans="1:7" x14ac:dyDescent="0.35">
      <c r="A74" s="91" t="s">
        <v>114</v>
      </c>
      <c r="B74" s="91" t="s">
        <v>180</v>
      </c>
      <c r="C74" s="39" t="s">
        <v>138</v>
      </c>
      <c r="D74" s="92" t="s">
        <v>181</v>
      </c>
      <c r="E74" s="92" t="s">
        <v>182</v>
      </c>
      <c r="F74" s="97">
        <v>14</v>
      </c>
      <c r="G74" s="97">
        <v>71</v>
      </c>
    </row>
    <row r="75" spans="1:7" x14ac:dyDescent="0.35">
      <c r="A75" s="91" t="s">
        <v>115</v>
      </c>
      <c r="B75" s="91" t="s">
        <v>180</v>
      </c>
      <c r="C75" s="39" t="s">
        <v>138</v>
      </c>
      <c r="D75" s="92" t="s">
        <v>181</v>
      </c>
      <c r="E75" s="92" t="s">
        <v>182</v>
      </c>
      <c r="F75" s="97">
        <v>13.79</v>
      </c>
      <c r="G75" s="97">
        <v>83</v>
      </c>
    </row>
    <row r="76" spans="1:7" x14ac:dyDescent="0.35">
      <c r="A76" s="91" t="s">
        <v>116</v>
      </c>
      <c r="B76" s="91" t="s">
        <v>180</v>
      </c>
      <c r="C76" s="39" t="s">
        <v>142</v>
      </c>
      <c r="D76" s="92" t="s">
        <v>181</v>
      </c>
      <c r="E76" s="92" t="s">
        <v>182</v>
      </c>
      <c r="F76" s="97">
        <v>25.56</v>
      </c>
      <c r="G76" s="97">
        <v>85</v>
      </c>
    </row>
    <row r="77" spans="1:7" x14ac:dyDescent="0.35">
      <c r="A77" s="91" t="s">
        <v>117</v>
      </c>
      <c r="B77" s="91" t="s">
        <v>180</v>
      </c>
      <c r="C77" s="39" t="s">
        <v>142</v>
      </c>
      <c r="D77" s="92" t="s">
        <v>181</v>
      </c>
      <c r="E77" s="92" t="s">
        <v>182</v>
      </c>
      <c r="F77" s="97">
        <v>25.99</v>
      </c>
      <c r="G77" s="97">
        <v>85</v>
      </c>
    </row>
    <row r="78" spans="1:7" x14ac:dyDescent="0.35">
      <c r="A78" s="91" t="s">
        <v>118</v>
      </c>
      <c r="B78" s="91" t="s">
        <v>180</v>
      </c>
      <c r="C78" s="39" t="s">
        <v>156</v>
      </c>
      <c r="D78" s="92" t="s">
        <v>181</v>
      </c>
      <c r="E78" s="92" t="s">
        <v>182</v>
      </c>
      <c r="F78" s="97">
        <v>22.6</v>
      </c>
      <c r="G78" s="97">
        <v>77.5</v>
      </c>
    </row>
    <row r="79" spans="1:7" x14ac:dyDescent="0.35">
      <c r="A79" s="91" t="s">
        <v>119</v>
      </c>
      <c r="B79" s="91" t="s">
        <v>180</v>
      </c>
      <c r="C79" s="39" t="s">
        <v>156</v>
      </c>
      <c r="D79" s="92" t="s">
        <v>181</v>
      </c>
      <c r="E79" s="92" t="s">
        <v>182</v>
      </c>
      <c r="F79" s="97">
        <v>22.34</v>
      </c>
      <c r="G79" s="97">
        <v>77.5</v>
      </c>
    </row>
    <row r="80" spans="1:7" x14ac:dyDescent="0.35">
      <c r="A80" s="91" t="s">
        <v>120</v>
      </c>
      <c r="B80" s="91" t="s">
        <v>180</v>
      </c>
      <c r="C80" s="39" t="s">
        <v>144</v>
      </c>
      <c r="D80" s="92" t="s">
        <v>181</v>
      </c>
      <c r="E80" s="92" t="s">
        <v>182</v>
      </c>
      <c r="F80" s="97">
        <v>17.579999999999998</v>
      </c>
      <c r="G80" s="97">
        <v>76.5</v>
      </c>
    </row>
    <row r="81" spans="1:7" x14ac:dyDescent="0.35">
      <c r="A81" s="91" t="s">
        <v>121</v>
      </c>
      <c r="B81" s="91" t="s">
        <v>180</v>
      </c>
      <c r="C81" s="39" t="s">
        <v>144</v>
      </c>
      <c r="D81" s="92" t="s">
        <v>181</v>
      </c>
      <c r="E81" s="92" t="s">
        <v>182</v>
      </c>
      <c r="F81" s="97">
        <v>17.489999999999998</v>
      </c>
      <c r="G81" s="97">
        <v>76.5</v>
      </c>
    </row>
    <row r="82" spans="1:7" x14ac:dyDescent="0.35">
      <c r="A82" s="91" t="s">
        <v>122</v>
      </c>
      <c r="B82" s="91" t="s">
        <v>180</v>
      </c>
      <c r="C82" s="39" t="s">
        <v>145</v>
      </c>
      <c r="D82" s="92" t="s">
        <v>181</v>
      </c>
      <c r="E82" s="92" t="s">
        <v>182</v>
      </c>
      <c r="F82" s="97">
        <v>19</v>
      </c>
      <c r="G82" s="97">
        <v>86.5</v>
      </c>
    </row>
    <row r="83" spans="1:7" x14ac:dyDescent="0.35">
      <c r="A83" s="91" t="s">
        <v>123</v>
      </c>
      <c r="B83" s="91" t="s">
        <v>180</v>
      </c>
      <c r="C83" s="39" t="s">
        <v>145</v>
      </c>
      <c r="D83" s="92" t="s">
        <v>181</v>
      </c>
      <c r="E83" s="92" t="s">
        <v>182</v>
      </c>
      <c r="F83" s="97">
        <v>19.04</v>
      </c>
      <c r="G83" s="97">
        <v>86.5</v>
      </c>
    </row>
    <row r="84" spans="1:7" x14ac:dyDescent="0.35">
      <c r="A84" s="91" t="s">
        <v>124</v>
      </c>
      <c r="B84" s="91" t="s">
        <v>180</v>
      </c>
      <c r="C84" s="92" t="s">
        <v>146</v>
      </c>
      <c r="D84" s="92" t="s">
        <v>181</v>
      </c>
      <c r="E84" s="92" t="s">
        <v>182</v>
      </c>
      <c r="F84" s="97">
        <v>16.82</v>
      </c>
      <c r="G84" s="97">
        <v>88.5</v>
      </c>
    </row>
    <row r="85" spans="1:7" x14ac:dyDescent="0.35">
      <c r="A85" s="91" t="s">
        <v>125</v>
      </c>
      <c r="B85" s="91" t="s">
        <v>180</v>
      </c>
      <c r="C85" s="92" t="s">
        <v>146</v>
      </c>
      <c r="D85" s="92" t="s">
        <v>181</v>
      </c>
      <c r="E85" s="92" t="s">
        <v>182</v>
      </c>
      <c r="F85" s="97">
        <v>16.899999999999999</v>
      </c>
      <c r="G85" s="97">
        <v>85.5</v>
      </c>
    </row>
    <row r="86" spans="1:7" x14ac:dyDescent="0.35">
      <c r="A86" s="91" t="s">
        <v>126</v>
      </c>
      <c r="B86" s="91" t="s">
        <v>180</v>
      </c>
      <c r="C86" s="39" t="s">
        <v>138</v>
      </c>
      <c r="D86" s="92" t="s">
        <v>181</v>
      </c>
      <c r="E86" s="92" t="s">
        <v>182</v>
      </c>
      <c r="F86" s="97">
        <v>14.81</v>
      </c>
      <c r="G86" s="97">
        <v>72.5</v>
      </c>
    </row>
    <row r="87" spans="1:7" x14ac:dyDescent="0.35">
      <c r="A87" s="91" t="s">
        <v>127</v>
      </c>
      <c r="B87" s="91" t="s">
        <v>180</v>
      </c>
      <c r="C87" s="39" t="s">
        <v>138</v>
      </c>
      <c r="D87" s="92" t="s">
        <v>181</v>
      </c>
      <c r="E87" s="92" t="s">
        <v>182</v>
      </c>
      <c r="F87" s="97">
        <v>14.36</v>
      </c>
      <c r="G87" s="97">
        <v>65</v>
      </c>
    </row>
    <row r="88" spans="1:7" x14ac:dyDescent="0.35">
      <c r="A88" s="91" t="s">
        <v>128</v>
      </c>
      <c r="B88" s="91" t="s">
        <v>180</v>
      </c>
      <c r="C88" s="39" t="s">
        <v>142</v>
      </c>
      <c r="D88" s="92" t="s">
        <v>181</v>
      </c>
      <c r="E88" s="92" t="s">
        <v>182</v>
      </c>
      <c r="F88" s="97">
        <v>23.48</v>
      </c>
      <c r="G88" s="97">
        <v>78.5</v>
      </c>
    </row>
    <row r="89" spans="1:7" x14ac:dyDescent="0.35">
      <c r="A89" s="91" t="s">
        <v>129</v>
      </c>
      <c r="B89" s="91" t="s">
        <v>180</v>
      </c>
      <c r="C89" s="39" t="s">
        <v>142</v>
      </c>
      <c r="D89" s="92" t="s">
        <v>181</v>
      </c>
      <c r="E89" s="92" t="s">
        <v>182</v>
      </c>
      <c r="F89" s="97">
        <v>22.71</v>
      </c>
      <c r="G89" s="97">
        <v>82.5</v>
      </c>
    </row>
    <row r="90" spans="1:7" x14ac:dyDescent="0.35">
      <c r="A90" s="91" t="s">
        <v>130</v>
      </c>
      <c r="B90" s="91" t="s">
        <v>180</v>
      </c>
      <c r="C90" s="39" t="s">
        <v>156</v>
      </c>
      <c r="D90" s="92" t="s">
        <v>181</v>
      </c>
      <c r="E90" s="92" t="s">
        <v>182</v>
      </c>
      <c r="F90" s="97">
        <v>21.97</v>
      </c>
      <c r="G90" s="97">
        <v>71.5</v>
      </c>
    </row>
    <row r="91" spans="1:7" x14ac:dyDescent="0.35">
      <c r="A91" s="91" t="s">
        <v>131</v>
      </c>
      <c r="B91" s="91" t="s">
        <v>180</v>
      </c>
      <c r="C91" s="39" t="s">
        <v>156</v>
      </c>
      <c r="D91" s="92" t="s">
        <v>181</v>
      </c>
      <c r="E91" s="92" t="s">
        <v>182</v>
      </c>
      <c r="F91" s="97">
        <v>21.34</v>
      </c>
      <c r="G91" s="97">
        <v>72.5</v>
      </c>
    </row>
    <row r="92" spans="1:7" x14ac:dyDescent="0.35">
      <c r="A92" s="91" t="s">
        <v>132</v>
      </c>
      <c r="B92" s="91" t="s">
        <v>180</v>
      </c>
      <c r="C92" s="39" t="s">
        <v>144</v>
      </c>
      <c r="D92" s="92" t="s">
        <v>181</v>
      </c>
      <c r="E92" s="92" t="s">
        <v>182</v>
      </c>
      <c r="F92" s="97">
        <v>19.899999999999999</v>
      </c>
      <c r="G92" s="97">
        <v>72</v>
      </c>
    </row>
    <row r="93" spans="1:7" x14ac:dyDescent="0.35">
      <c r="A93" s="91" t="s">
        <v>133</v>
      </c>
      <c r="B93" s="91" t="s">
        <v>180</v>
      </c>
      <c r="C93" s="39" t="s">
        <v>144</v>
      </c>
      <c r="D93" s="92" t="s">
        <v>181</v>
      </c>
      <c r="E93" s="92" t="s">
        <v>182</v>
      </c>
      <c r="F93" s="97">
        <v>20.47</v>
      </c>
      <c r="G93" s="97">
        <v>71</v>
      </c>
    </row>
    <row r="94" spans="1:7" x14ac:dyDescent="0.35">
      <c r="A94" s="91" t="s">
        <v>134</v>
      </c>
      <c r="B94" s="91" t="s">
        <v>180</v>
      </c>
      <c r="C94" s="39" t="s">
        <v>145</v>
      </c>
      <c r="D94" s="92" t="s">
        <v>181</v>
      </c>
      <c r="E94" s="92" t="s">
        <v>182</v>
      </c>
      <c r="F94" s="97">
        <v>19.8</v>
      </c>
      <c r="G94" s="97">
        <v>86</v>
      </c>
    </row>
    <row r="95" spans="1:7" x14ac:dyDescent="0.35">
      <c r="A95" s="91" t="s">
        <v>135</v>
      </c>
      <c r="B95" s="91" t="s">
        <v>180</v>
      </c>
      <c r="C95" s="39" t="s">
        <v>145</v>
      </c>
      <c r="D95" s="92" t="s">
        <v>181</v>
      </c>
      <c r="E95" s="92" t="s">
        <v>182</v>
      </c>
      <c r="F95" s="97">
        <v>20.8</v>
      </c>
      <c r="G95" s="97">
        <v>79</v>
      </c>
    </row>
    <row r="96" spans="1:7" x14ac:dyDescent="0.35">
      <c r="A96" s="91" t="s">
        <v>136</v>
      </c>
      <c r="B96" s="91" t="s">
        <v>180</v>
      </c>
      <c r="C96" s="92" t="s">
        <v>146</v>
      </c>
      <c r="D96" s="92" t="s">
        <v>181</v>
      </c>
      <c r="E96" s="92" t="s">
        <v>182</v>
      </c>
      <c r="F96" s="97">
        <v>33.86</v>
      </c>
      <c r="G96" s="97">
        <v>76.5</v>
      </c>
    </row>
    <row r="97" spans="1:7" x14ac:dyDescent="0.35">
      <c r="A97" s="91" t="s">
        <v>137</v>
      </c>
      <c r="B97" s="91" t="s">
        <v>180</v>
      </c>
      <c r="C97" s="92" t="s">
        <v>146</v>
      </c>
      <c r="D97" s="92" t="s">
        <v>181</v>
      </c>
      <c r="E97" s="92" t="s">
        <v>182</v>
      </c>
      <c r="F97" s="97">
        <v>27.59</v>
      </c>
      <c r="G97" s="97">
        <v>84.5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Y57"/>
  <sheetViews>
    <sheetView tabSelected="1" workbookViewId="0">
      <selection activeCell="V8" sqref="V8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5" x14ac:dyDescent="0.35">
      <c r="C6" s="31" t="s">
        <v>167</v>
      </c>
      <c r="D6" s="31" t="s">
        <v>161</v>
      </c>
      <c r="E6" s="31" t="s">
        <v>22</v>
      </c>
      <c r="F6" s="31" t="s">
        <v>162</v>
      </c>
      <c r="G6" s="31" t="s">
        <v>163</v>
      </c>
      <c r="H6" s="31" t="s">
        <v>164</v>
      </c>
      <c r="I6" s="86" t="s">
        <v>165</v>
      </c>
      <c r="K6" s="31" t="s">
        <v>142</v>
      </c>
      <c r="L6" s="31" t="s">
        <v>161</v>
      </c>
      <c r="M6" s="31" t="s">
        <v>22</v>
      </c>
      <c r="N6" s="31" t="s">
        <v>162</v>
      </c>
      <c r="O6" s="31" t="s">
        <v>163</v>
      </c>
      <c r="P6" s="31" t="s">
        <v>164</v>
      </c>
      <c r="Q6" s="86" t="s">
        <v>165</v>
      </c>
      <c r="S6" s="97"/>
      <c r="T6" s="97"/>
      <c r="U6" s="97"/>
      <c r="V6" s="97"/>
      <c r="W6" s="97"/>
      <c r="X6" s="97"/>
      <c r="Y6" s="97"/>
    </row>
    <row r="7" spans="3:25" x14ac:dyDescent="0.35">
      <c r="C7" s="31"/>
      <c r="D7" s="93" t="s">
        <v>169</v>
      </c>
      <c r="E7" s="88"/>
      <c r="F7" s="97">
        <v>15.18</v>
      </c>
      <c r="G7" s="109">
        <f>AVERAGE(F7:F8)</f>
        <v>14.870000000000001</v>
      </c>
      <c r="H7" s="107">
        <f>_xlfn.STDEV.S(F7:F8)</f>
        <v>0.43840620433565891</v>
      </c>
      <c r="I7" s="98"/>
      <c r="K7" s="31"/>
      <c r="L7" s="93" t="s">
        <v>169</v>
      </c>
      <c r="M7" s="31"/>
      <c r="N7" s="97">
        <v>29.56</v>
      </c>
      <c r="O7" s="107">
        <f>AVERAGE(N7:N8)</f>
        <v>29.314999999999998</v>
      </c>
      <c r="P7" s="107">
        <f>_xlfn.STDEV.S(N7:N8)</f>
        <v>0.34648232278140717</v>
      </c>
      <c r="Q7" s="98">
        <f>POWER(2,-((O7-G7)-($O$11-$G$11)))</f>
        <v>0.3909348215642976</v>
      </c>
      <c r="S7" s="97"/>
      <c r="T7" s="97"/>
      <c r="U7" s="97"/>
      <c r="V7" s="97"/>
      <c r="W7" s="97"/>
      <c r="X7" s="97"/>
      <c r="Y7" s="97"/>
    </row>
    <row r="8" spans="3:25" x14ac:dyDescent="0.35">
      <c r="C8" s="31"/>
      <c r="D8" s="94"/>
      <c r="E8" s="88"/>
      <c r="F8" s="97">
        <v>14.56</v>
      </c>
      <c r="G8" s="107"/>
      <c r="H8" s="107"/>
      <c r="I8" s="98"/>
      <c r="K8" s="31"/>
      <c r="L8" s="94"/>
      <c r="M8" s="31"/>
      <c r="N8" s="97">
        <v>29.07</v>
      </c>
      <c r="O8" s="107"/>
      <c r="P8" s="107"/>
      <c r="Q8" s="98"/>
      <c r="S8" s="97"/>
      <c r="T8" s="97"/>
      <c r="U8" s="97"/>
      <c r="V8" s="97"/>
      <c r="W8" s="97"/>
      <c r="X8" s="97"/>
      <c r="Y8" s="97"/>
    </row>
    <row r="9" spans="3:25" x14ac:dyDescent="0.35">
      <c r="C9" s="31"/>
      <c r="D9" s="93" t="s">
        <v>172</v>
      </c>
      <c r="E9" s="88"/>
      <c r="F9" s="97">
        <v>13.93</v>
      </c>
      <c r="G9" s="109">
        <f>AVERAGE(F9:F10)</f>
        <v>13.945</v>
      </c>
      <c r="H9" s="107">
        <f t="shared" ref="H9" si="0">_xlfn.STDEV.S(F9:F10)</f>
        <v>2.1213203435597228E-2</v>
      </c>
      <c r="I9" s="98"/>
      <c r="K9" s="31"/>
      <c r="L9" s="93" t="s">
        <v>172</v>
      </c>
      <c r="M9" s="31"/>
      <c r="N9" s="97">
        <v>27.03</v>
      </c>
      <c r="O9" s="107">
        <f t="shared" ref="O9" si="1">AVERAGE(N9:N10)</f>
        <v>26.8</v>
      </c>
      <c r="P9" s="107">
        <f t="shared" ref="P9" si="2">_xlfn.STDEV.S(N9:N10)</f>
        <v>0.32526911934581249</v>
      </c>
      <c r="Q9" s="98">
        <f t="shared" ref="Q9" si="3">POWER(2,-((O9-G9)-($O$11-$G$11)))</f>
        <v>1.1769067372187669</v>
      </c>
      <c r="S9" s="97"/>
      <c r="T9" s="97"/>
      <c r="U9" s="97"/>
      <c r="V9" s="97"/>
      <c r="W9" s="97"/>
      <c r="X9" s="97"/>
      <c r="Y9" s="97"/>
    </row>
    <row r="10" spans="3:25" x14ac:dyDescent="0.35">
      <c r="C10" s="31"/>
      <c r="D10" s="94"/>
      <c r="E10" s="88"/>
      <c r="F10" s="97">
        <v>13.96</v>
      </c>
      <c r="G10" s="107"/>
      <c r="H10" s="107"/>
      <c r="I10" s="98"/>
      <c r="K10" s="31"/>
      <c r="L10" s="94"/>
      <c r="M10" s="31"/>
      <c r="N10" s="97">
        <v>26.57</v>
      </c>
      <c r="O10" s="107"/>
      <c r="P10" s="107"/>
      <c r="Q10" s="98"/>
      <c r="S10" s="97"/>
      <c r="T10" s="97"/>
      <c r="U10" s="97"/>
      <c r="V10" s="97"/>
      <c r="W10" s="97"/>
      <c r="X10" s="97"/>
      <c r="Y10" s="97"/>
    </row>
    <row r="11" spans="3:25" x14ac:dyDescent="0.35">
      <c r="C11" s="31"/>
      <c r="D11" s="93" t="s">
        <v>173</v>
      </c>
      <c r="E11" s="88"/>
      <c r="F11" s="97">
        <v>13.96</v>
      </c>
      <c r="G11" s="109">
        <f>AVERAGE(F11:F12)</f>
        <v>14.305</v>
      </c>
      <c r="H11" s="107">
        <f t="shared" ref="H11" si="4">_xlfn.STDEV.S(F11:F12)</f>
        <v>0.48790367901871745</v>
      </c>
      <c r="I11" s="98"/>
      <c r="K11" s="31"/>
      <c r="L11" s="93" t="s">
        <v>173</v>
      </c>
      <c r="M11" s="31"/>
      <c r="N11" s="97">
        <v>27.38</v>
      </c>
      <c r="O11" s="107">
        <f t="shared" ref="O11" si="5">AVERAGE(N11:N12)</f>
        <v>27.395</v>
      </c>
      <c r="P11" s="107">
        <f t="shared" ref="P11" si="6">_xlfn.STDEV.S(N11:N12)</f>
        <v>2.1213203435597228E-2</v>
      </c>
      <c r="Q11" s="98">
        <f t="shared" ref="Q11" si="7">POWER(2,-((O11-G11)-($O$11-$G$11)))</f>
        <v>1</v>
      </c>
      <c r="S11" s="97"/>
      <c r="T11" s="97"/>
      <c r="U11" s="97"/>
      <c r="V11" s="97"/>
      <c r="W11" s="97"/>
      <c r="X11" s="97"/>
      <c r="Y11" s="97"/>
    </row>
    <row r="12" spans="3:25" x14ac:dyDescent="0.35">
      <c r="C12" s="31"/>
      <c r="D12" s="94"/>
      <c r="E12" s="88"/>
      <c r="F12" s="97">
        <v>14.65</v>
      </c>
      <c r="G12" s="107"/>
      <c r="H12" s="107"/>
      <c r="I12" s="98"/>
      <c r="K12" s="31"/>
      <c r="L12" s="94"/>
      <c r="M12" s="31"/>
      <c r="N12" s="97">
        <v>27.41</v>
      </c>
      <c r="O12" s="107"/>
      <c r="P12" s="107"/>
      <c r="Q12" s="98"/>
      <c r="S12" s="97"/>
      <c r="T12" s="97"/>
      <c r="U12" s="97"/>
      <c r="V12" s="97"/>
      <c r="W12" s="97"/>
      <c r="X12" s="97"/>
      <c r="Y12" s="97"/>
    </row>
    <row r="13" spans="3:25" x14ac:dyDescent="0.35">
      <c r="C13" s="31"/>
      <c r="D13" s="93" t="s">
        <v>174</v>
      </c>
      <c r="E13" s="88"/>
      <c r="F13" s="97">
        <v>14.16</v>
      </c>
      <c r="G13" s="109">
        <f>AVERAGE(F13:F14)</f>
        <v>14.035</v>
      </c>
      <c r="H13" s="107">
        <f t="shared" ref="H13" si="8">_xlfn.STDEV.S(F13:F14)</f>
        <v>0.17677669529663689</v>
      </c>
      <c r="I13" s="98"/>
      <c r="K13" s="31"/>
      <c r="L13" s="93" t="s">
        <v>174</v>
      </c>
      <c r="M13" s="31"/>
      <c r="N13" s="97">
        <v>27.5</v>
      </c>
      <c r="O13" s="107">
        <f t="shared" ref="O13" si="9">AVERAGE(N13:N14)</f>
        <v>27.295000000000002</v>
      </c>
      <c r="P13" s="107">
        <f t="shared" ref="P13" si="10">_xlfn.STDEV.S(N13:N14)</f>
        <v>0.28991378028648457</v>
      </c>
      <c r="Q13" s="98">
        <f t="shared" ref="Q13" si="11">POWER(2,-((O13-G13)-($O$11-$G$11)))</f>
        <v>0.88884268116656917</v>
      </c>
      <c r="S13" s="97"/>
      <c r="T13" s="97"/>
      <c r="U13" s="97"/>
      <c r="V13" s="97"/>
      <c r="W13" s="97"/>
      <c r="X13" s="97"/>
      <c r="Y13" s="97"/>
    </row>
    <row r="14" spans="3:25" x14ac:dyDescent="0.35">
      <c r="C14" s="31"/>
      <c r="D14" s="94"/>
      <c r="E14" s="31"/>
      <c r="F14" s="97">
        <v>13.91</v>
      </c>
      <c r="G14" s="107"/>
      <c r="H14" s="107"/>
      <c r="I14" s="98"/>
      <c r="K14" s="31"/>
      <c r="L14" s="94"/>
      <c r="M14" s="31"/>
      <c r="N14" s="97">
        <v>27.09</v>
      </c>
      <c r="O14" s="107"/>
      <c r="P14" s="107"/>
      <c r="Q14" s="98"/>
      <c r="S14" s="97"/>
      <c r="T14" s="97"/>
      <c r="U14" s="97"/>
      <c r="V14" s="97"/>
      <c r="W14" s="97"/>
      <c r="X14" s="97"/>
      <c r="Y14" s="97"/>
    </row>
    <row r="15" spans="3:25" x14ac:dyDescent="0.35">
      <c r="C15" s="31"/>
      <c r="D15" s="93" t="s">
        <v>168</v>
      </c>
      <c r="E15" s="31"/>
      <c r="F15" s="97">
        <v>14.28</v>
      </c>
      <c r="G15" s="109">
        <f>AVERAGE(F15:F16)</f>
        <v>14.489999999999998</v>
      </c>
      <c r="H15" s="107">
        <f t="shared" ref="H15" si="12">_xlfn.STDEV.S(F15:F16)</f>
        <v>0.29698484809834991</v>
      </c>
      <c r="I15" s="98"/>
      <c r="K15" s="31"/>
      <c r="L15" s="93" t="s">
        <v>168</v>
      </c>
      <c r="M15" s="31"/>
      <c r="N15" s="97">
        <v>26.96</v>
      </c>
      <c r="O15" s="107">
        <f t="shared" ref="O15" si="13">AVERAGE(N15:N16)</f>
        <v>26.96</v>
      </c>
      <c r="P15" s="107">
        <f t="shared" ref="P15" si="14">_xlfn.STDEV.S(N15:N16)</f>
        <v>0</v>
      </c>
      <c r="Q15" s="98">
        <f t="shared" ref="Q15" si="15">POWER(2,-((O15-G15)-($O$11-$G$11)))</f>
        <v>1.5368751812880095</v>
      </c>
      <c r="S15" s="97"/>
      <c r="T15" s="97"/>
      <c r="U15" s="97"/>
      <c r="V15" s="97"/>
      <c r="W15" s="97"/>
      <c r="X15" s="97"/>
      <c r="Y15" s="97"/>
    </row>
    <row r="16" spans="3:25" x14ac:dyDescent="0.35">
      <c r="C16" s="31"/>
      <c r="D16" s="94"/>
      <c r="E16" s="31"/>
      <c r="F16" s="97">
        <v>14.7</v>
      </c>
      <c r="G16" s="107"/>
      <c r="H16" s="107"/>
      <c r="I16" s="98"/>
      <c r="K16" s="31"/>
      <c r="L16" s="94"/>
      <c r="M16" s="31"/>
      <c r="N16" s="97">
        <v>26.96</v>
      </c>
      <c r="O16" s="107"/>
      <c r="P16" s="107"/>
      <c r="Q16" s="98"/>
      <c r="S16" s="97"/>
      <c r="T16" s="97"/>
      <c r="U16" s="97"/>
      <c r="V16" s="97"/>
      <c r="W16" s="97"/>
      <c r="X16" s="97"/>
      <c r="Y16" s="97"/>
    </row>
    <row r="17" spans="3:25" x14ac:dyDescent="0.35">
      <c r="C17" s="31"/>
      <c r="D17" s="93" t="s">
        <v>171</v>
      </c>
      <c r="E17" s="31"/>
      <c r="F17" s="97">
        <v>13.82</v>
      </c>
      <c r="G17" s="109">
        <f>AVERAGE(F18)</f>
        <v>13.61</v>
      </c>
      <c r="H17" s="107">
        <f>_xlfn.STDEV.S(F17:F18)</f>
        <v>0.14849242404917559</v>
      </c>
      <c r="I17" s="98"/>
      <c r="K17" s="31"/>
      <c r="L17" s="93" t="s">
        <v>171</v>
      </c>
      <c r="M17" s="31"/>
      <c r="N17" s="97">
        <v>25.21</v>
      </c>
      <c r="O17" s="107">
        <f t="shared" ref="O17" si="16">AVERAGE(N17:N18)</f>
        <v>25.274999999999999</v>
      </c>
      <c r="P17" s="107">
        <f t="shared" ref="P17" si="17">_xlfn.STDEV.S(N17:N18)</f>
        <v>9.1923881554250478E-2</v>
      </c>
      <c r="Q17" s="98">
        <f t="shared" ref="Q17" si="18">POWER(2,-((O17-G17)-($O$11-$G$11)))</f>
        <v>2.6851450055605279</v>
      </c>
      <c r="S17" s="97"/>
      <c r="T17" s="97"/>
      <c r="U17" s="97"/>
      <c r="V17" s="97"/>
      <c r="W17" s="97"/>
      <c r="X17" s="97"/>
      <c r="Y17" s="97"/>
    </row>
    <row r="18" spans="3:25" x14ac:dyDescent="0.35">
      <c r="C18" s="31"/>
      <c r="D18" s="94"/>
      <c r="E18" s="31"/>
      <c r="F18" s="97">
        <v>13.61</v>
      </c>
      <c r="G18" s="107"/>
      <c r="H18" s="107"/>
      <c r="I18" s="98"/>
      <c r="K18" s="31"/>
      <c r="L18" s="94"/>
      <c r="M18" s="31"/>
      <c r="N18" s="97">
        <v>25.34</v>
      </c>
      <c r="O18" s="107"/>
      <c r="P18" s="107"/>
      <c r="Q18" s="98"/>
      <c r="S18" s="97"/>
      <c r="T18" s="97"/>
      <c r="U18" s="97"/>
      <c r="V18" s="97"/>
      <c r="W18" s="97"/>
      <c r="X18" s="97"/>
      <c r="Y18" s="97"/>
    </row>
    <row r="19" spans="3:25" x14ac:dyDescent="0.35">
      <c r="C19" s="31"/>
      <c r="D19" s="93" t="s">
        <v>170</v>
      </c>
      <c r="E19" s="31"/>
      <c r="F19" s="97">
        <v>14</v>
      </c>
      <c r="G19" s="109">
        <f>AVERAGE(F19:F20)</f>
        <v>13.895</v>
      </c>
      <c r="H19" s="107">
        <f t="shared" ref="H19:H21" si="19">_xlfn.STDEV.S(F19:F20)</f>
        <v>0.14849242404917559</v>
      </c>
      <c r="I19" s="98"/>
      <c r="K19" s="31"/>
      <c r="L19" s="93" t="s">
        <v>170</v>
      </c>
      <c r="M19" s="31"/>
      <c r="N19" s="97">
        <v>25.56</v>
      </c>
      <c r="O19" s="107">
        <f t="shared" ref="O19:O21" si="20">AVERAGE(N19:N20)</f>
        <v>25.774999999999999</v>
      </c>
      <c r="P19" s="107">
        <f t="shared" ref="P19:P21" si="21">_xlfn.STDEV.S(N19:N20)</f>
        <v>0.30405591591021525</v>
      </c>
      <c r="Q19" s="98">
        <f t="shared" ref="Q19" si="22">POWER(2,-((O19-G19)-($O$11-$G$11)))</f>
        <v>2.3133763678105761</v>
      </c>
      <c r="S19" s="97"/>
      <c r="T19" s="97"/>
      <c r="U19" s="97"/>
      <c r="V19" s="97"/>
      <c r="W19" s="97"/>
      <c r="X19" s="97"/>
      <c r="Y19" s="97"/>
    </row>
    <row r="20" spans="3:25" x14ac:dyDescent="0.35">
      <c r="C20" s="31"/>
      <c r="D20" s="94"/>
      <c r="E20" s="31"/>
      <c r="F20" s="97">
        <v>13.79</v>
      </c>
      <c r="G20" s="107"/>
      <c r="H20" s="107"/>
      <c r="I20" s="98"/>
      <c r="K20" s="31"/>
      <c r="L20" s="94"/>
      <c r="M20" s="31"/>
      <c r="N20" s="97">
        <v>25.99</v>
      </c>
      <c r="O20" s="107"/>
      <c r="P20" s="107"/>
      <c r="Q20" s="98"/>
      <c r="S20" s="97"/>
      <c r="T20" s="97"/>
      <c r="U20" s="97"/>
      <c r="V20" s="97"/>
      <c r="W20" s="97"/>
      <c r="X20" s="97"/>
      <c r="Y20" s="97"/>
    </row>
    <row r="21" spans="3:25" x14ac:dyDescent="0.35">
      <c r="C21" s="31"/>
      <c r="D21" s="93" t="s">
        <v>166</v>
      </c>
      <c r="E21" s="31"/>
      <c r="F21" s="97">
        <v>14.81</v>
      </c>
      <c r="G21" s="107">
        <f t="shared" ref="G21" si="23">AVERAGE(F21:F22)</f>
        <v>14.585000000000001</v>
      </c>
      <c r="H21" s="107">
        <f t="shared" si="19"/>
        <v>0.31819805153394715</v>
      </c>
      <c r="I21" s="98"/>
      <c r="L21" s="93" t="s">
        <v>166</v>
      </c>
      <c r="N21" s="97">
        <v>23.48</v>
      </c>
      <c r="O21" s="107">
        <f t="shared" si="20"/>
        <v>23.48</v>
      </c>
      <c r="P21" s="107" t="e">
        <f t="shared" si="21"/>
        <v>#DIV/0!</v>
      </c>
      <c r="Q21" s="98">
        <f t="shared" ref="Q21" si="24">POWER(2,-((O21-G21)-($O$11-$G$11)))</f>
        <v>18.315586569578958</v>
      </c>
      <c r="S21" s="97"/>
      <c r="T21" s="97"/>
      <c r="U21" s="97"/>
      <c r="V21" s="97"/>
      <c r="W21" s="97"/>
      <c r="X21" s="97"/>
      <c r="Y21" s="97"/>
    </row>
    <row r="22" spans="3:25" x14ac:dyDescent="0.35">
      <c r="C22" s="31"/>
      <c r="D22" s="31"/>
      <c r="E22" s="31"/>
      <c r="F22" s="97">
        <v>14.36</v>
      </c>
      <c r="G22" s="107"/>
      <c r="H22" s="107"/>
      <c r="I22" s="98"/>
      <c r="N22" s="97"/>
      <c r="O22" s="107"/>
      <c r="P22" s="107"/>
      <c r="Q22" s="98"/>
      <c r="S22" s="97"/>
      <c r="T22" s="97"/>
      <c r="U22" s="97"/>
      <c r="V22" s="97"/>
      <c r="W22" s="97"/>
      <c r="X22" s="97"/>
      <c r="Y22" s="97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86"/>
      <c r="K24" s="31" t="s">
        <v>144</v>
      </c>
      <c r="L24" s="31" t="s">
        <v>161</v>
      </c>
      <c r="M24" s="31" t="s">
        <v>22</v>
      </c>
      <c r="N24" s="31" t="s">
        <v>162</v>
      </c>
      <c r="O24" s="31" t="s">
        <v>163</v>
      </c>
      <c r="P24" s="31" t="s">
        <v>164</v>
      </c>
      <c r="Q24" s="86" t="s">
        <v>165</v>
      </c>
      <c r="S24" s="31" t="s">
        <v>145</v>
      </c>
      <c r="T24" s="31" t="s">
        <v>161</v>
      </c>
      <c r="U24" s="31" t="s">
        <v>22</v>
      </c>
      <c r="V24" s="31" t="s">
        <v>162</v>
      </c>
      <c r="W24" s="31" t="s">
        <v>163</v>
      </c>
      <c r="X24" s="31" t="s">
        <v>164</v>
      </c>
      <c r="Y24" s="86" t="s">
        <v>165</v>
      </c>
    </row>
    <row r="25" spans="3:25" x14ac:dyDescent="0.35">
      <c r="C25" s="31"/>
      <c r="D25" s="87"/>
      <c r="E25" s="31"/>
      <c r="F25" s="86"/>
      <c r="G25" s="107"/>
      <c r="H25" s="107"/>
      <c r="I25" s="98"/>
      <c r="J25" s="17"/>
      <c r="K25" s="31"/>
      <c r="L25" s="93" t="s">
        <v>169</v>
      </c>
      <c r="M25" s="31"/>
      <c r="N25" s="97">
        <v>20.86</v>
      </c>
      <c r="O25" s="107">
        <f>AVERAGE(N25:N26)</f>
        <v>20.82</v>
      </c>
      <c r="P25" s="107">
        <f>_xlfn.STDEV.S(N25:N26)</f>
        <v>5.6568542494922595E-2</v>
      </c>
      <c r="Q25" s="98">
        <f>POWER(2,-((O25-G7)-($O$29-$G$11)))</f>
        <v>0.23815949951098433</v>
      </c>
      <c r="S25" s="31"/>
      <c r="T25" s="93" t="s">
        <v>169</v>
      </c>
      <c r="U25" s="31"/>
      <c r="V25" s="97">
        <v>17.48</v>
      </c>
      <c r="W25" s="107">
        <f>AVERAGE(V25:V26)</f>
        <v>17.509999999999998</v>
      </c>
      <c r="X25" s="107">
        <f>_xlfn.STDEV.S(V25:V26)</f>
        <v>4.2426406871191945E-2</v>
      </c>
      <c r="Y25" s="98">
        <f>POWER(2,-((W25-G7)-($W$29-$G$11)))</f>
        <v>2.828427124746197</v>
      </c>
    </row>
    <row r="26" spans="3:25" x14ac:dyDescent="0.35">
      <c r="C26" s="31"/>
      <c r="D26" s="31"/>
      <c r="E26" s="31"/>
      <c r="F26" s="86"/>
      <c r="G26" s="107"/>
      <c r="H26" s="107"/>
      <c r="I26" s="98"/>
      <c r="K26" s="31"/>
      <c r="L26" s="94"/>
      <c r="M26" s="31"/>
      <c r="N26" s="97">
        <v>20.78</v>
      </c>
      <c r="O26" s="107"/>
      <c r="P26" s="107"/>
      <c r="Q26" s="98"/>
      <c r="S26" s="31"/>
      <c r="T26" s="94"/>
      <c r="U26" s="31"/>
      <c r="V26" s="97">
        <v>17.54</v>
      </c>
      <c r="W26" s="107"/>
      <c r="X26" s="107"/>
      <c r="Y26" s="98"/>
    </row>
    <row r="27" spans="3:25" x14ac:dyDescent="0.35">
      <c r="C27" s="31"/>
      <c r="D27" s="89"/>
      <c r="E27" s="31"/>
      <c r="F27" s="86"/>
      <c r="G27" s="107"/>
      <c r="H27" s="107"/>
      <c r="I27" s="98"/>
      <c r="K27" s="31"/>
      <c r="L27" s="93" t="s">
        <v>172</v>
      </c>
      <c r="M27" s="31"/>
      <c r="N27" s="97">
        <v>19.88</v>
      </c>
      <c r="O27" s="107">
        <f>AVERAGE(N27:N28)</f>
        <v>19.535</v>
      </c>
      <c r="P27" s="107">
        <f>_xlfn.STDEV.S(N27:N28)</f>
        <v>0.48790367901871617</v>
      </c>
      <c r="Q27" s="98">
        <f t="shared" ref="Q27" si="25">POWER(2,-((O27-G9)-($O$29-$G$11)))</f>
        <v>0.30566006942301693</v>
      </c>
      <c r="R27" s="92"/>
      <c r="S27" s="31"/>
      <c r="T27" s="93" t="s">
        <v>172</v>
      </c>
      <c r="U27" s="31"/>
      <c r="V27" s="97">
        <v>18.62</v>
      </c>
      <c r="W27" s="107">
        <f>AVERAGE(V27:V28)</f>
        <v>18.55</v>
      </c>
      <c r="X27" s="107">
        <f>_xlfn.STDEV.S(V27:V28)</f>
        <v>9.8994949366117052E-2</v>
      </c>
      <c r="Y27" s="98">
        <f t="shared" ref="Y27" si="26">POWER(2,-((W27-G9)-($W$29-$G$11)))</f>
        <v>0.72447107727743942</v>
      </c>
    </row>
    <row r="28" spans="3:25" x14ac:dyDescent="0.35">
      <c r="C28" s="31"/>
      <c r="D28" s="31"/>
      <c r="E28" s="31"/>
      <c r="F28" s="86"/>
      <c r="G28" s="107"/>
      <c r="H28" s="107"/>
      <c r="I28" s="98"/>
      <c r="K28" s="31"/>
      <c r="L28" s="94"/>
      <c r="M28" s="31"/>
      <c r="N28" s="97">
        <v>19.190000000000001</v>
      </c>
      <c r="O28" s="107"/>
      <c r="P28" s="107"/>
      <c r="Q28" s="98"/>
      <c r="R28" s="92"/>
      <c r="S28" s="31"/>
      <c r="T28" s="94"/>
      <c r="U28" s="31"/>
      <c r="V28" s="97">
        <v>18.48</v>
      </c>
      <c r="W28" s="107"/>
      <c r="X28" s="107"/>
      <c r="Y28" s="98"/>
    </row>
    <row r="29" spans="3:25" x14ac:dyDescent="0.35">
      <c r="C29" s="31"/>
      <c r="D29" s="89"/>
      <c r="E29" s="31"/>
      <c r="F29" s="86"/>
      <c r="G29" s="107"/>
      <c r="H29" s="107"/>
      <c r="I29" s="98"/>
      <c r="K29" s="31"/>
      <c r="L29" s="93" t="s">
        <v>173</v>
      </c>
      <c r="M29" s="31"/>
      <c r="N29" s="97">
        <v>18.04</v>
      </c>
      <c r="O29" s="107">
        <f>AVERAGE(N29:N30)</f>
        <v>18.184999999999999</v>
      </c>
      <c r="P29" s="107">
        <f>_xlfn.STDEV.S(N29:N30)</f>
        <v>0.20506096654409819</v>
      </c>
      <c r="Q29" s="98">
        <f t="shared" ref="Q29" si="27">POWER(2,-((O29-G11)-($O$29-$G$11)))</f>
        <v>1</v>
      </c>
      <c r="R29" s="92"/>
      <c r="S29" s="31"/>
      <c r="T29" s="93" t="s">
        <v>173</v>
      </c>
      <c r="U29" s="31"/>
      <c r="V29" s="97">
        <v>18.37</v>
      </c>
      <c r="W29" s="107">
        <f>AVERAGE(V29:V30)</f>
        <v>18.445</v>
      </c>
      <c r="X29" s="107">
        <f>_xlfn.STDEV.S(V29:V30)</f>
        <v>0.10606601717798111</v>
      </c>
      <c r="Y29" s="98">
        <f t="shared" ref="Y29" si="28">POWER(2,-((W29-G11)-($W$29-$G$11)))</f>
        <v>1</v>
      </c>
    </row>
    <row r="30" spans="3:25" x14ac:dyDescent="0.35">
      <c r="C30" s="31"/>
      <c r="D30" s="31"/>
      <c r="E30" s="31"/>
      <c r="F30" s="86"/>
      <c r="G30" s="107"/>
      <c r="H30" s="107"/>
      <c r="I30" s="98"/>
      <c r="K30" s="31"/>
      <c r="L30" s="94"/>
      <c r="M30" s="31"/>
      <c r="N30" s="97">
        <v>18.329999999999998</v>
      </c>
      <c r="O30" s="107"/>
      <c r="P30" s="107"/>
      <c r="Q30" s="98"/>
      <c r="R30" s="92"/>
      <c r="S30" s="31"/>
      <c r="T30" s="94"/>
      <c r="U30" s="31"/>
      <c r="V30" s="97">
        <v>18.52</v>
      </c>
      <c r="W30" s="107"/>
      <c r="X30" s="107"/>
      <c r="Y30" s="98"/>
    </row>
    <row r="31" spans="3:25" x14ac:dyDescent="0.35">
      <c r="C31" s="31"/>
      <c r="D31" s="89"/>
      <c r="E31" s="31"/>
      <c r="F31" s="86"/>
      <c r="G31" s="107"/>
      <c r="H31" s="107"/>
      <c r="I31" s="98"/>
      <c r="K31" s="31"/>
      <c r="L31" s="93" t="s">
        <v>174</v>
      </c>
      <c r="M31" s="31"/>
      <c r="N31" s="97">
        <v>19.87</v>
      </c>
      <c r="O31" s="107">
        <f>AVERAGE(N31:N32)</f>
        <v>19.87</v>
      </c>
      <c r="P31" s="107">
        <f>_xlfn.STDEV.S(N31:N32)</f>
        <v>0</v>
      </c>
      <c r="Q31" s="98">
        <f t="shared" ref="Q31" si="29">POWER(2,-((O31-G13)-($O$29-$G$11)))</f>
        <v>0.25792079482533942</v>
      </c>
      <c r="R31" s="92"/>
      <c r="S31" s="31"/>
      <c r="T31" s="93" t="s">
        <v>174</v>
      </c>
      <c r="U31" s="31"/>
      <c r="V31" s="97">
        <v>18.079999999999998</v>
      </c>
      <c r="W31" s="107">
        <f>AVERAGE(V31:V32)</f>
        <v>18.085000000000001</v>
      </c>
      <c r="X31" s="107">
        <f>_xlfn.STDEV.S(V31:V32)</f>
        <v>7.0710678118665812E-3</v>
      </c>
      <c r="Y31" s="98">
        <f t="shared" ref="Y31" si="30">POWER(2,-((W31-G13)-($W$29-$G$11)))</f>
        <v>1.0643701824533598</v>
      </c>
    </row>
    <row r="32" spans="3:25" x14ac:dyDescent="0.35">
      <c r="C32" s="31"/>
      <c r="D32" s="31"/>
      <c r="E32" s="31"/>
      <c r="F32" s="86"/>
      <c r="G32" s="107"/>
      <c r="H32" s="107"/>
      <c r="I32" s="98"/>
      <c r="K32" s="31"/>
      <c r="L32" s="94"/>
      <c r="M32" s="31"/>
      <c r="N32" s="97">
        <v>19.87</v>
      </c>
      <c r="O32" s="107"/>
      <c r="P32" s="107"/>
      <c r="Q32" s="98"/>
      <c r="R32" s="92"/>
      <c r="S32" s="31"/>
      <c r="T32" s="94"/>
      <c r="U32" s="31"/>
      <c r="V32" s="97">
        <v>18.09</v>
      </c>
      <c r="W32" s="107"/>
      <c r="X32" s="107"/>
      <c r="Y32" s="98"/>
    </row>
    <row r="33" spans="3:25" x14ac:dyDescent="0.35">
      <c r="C33" s="31"/>
      <c r="D33" s="89"/>
      <c r="E33" s="31"/>
      <c r="F33" s="86"/>
      <c r="G33" s="107"/>
      <c r="H33" s="107"/>
      <c r="I33" s="98"/>
      <c r="K33" s="31"/>
      <c r="L33" s="93" t="s">
        <v>168</v>
      </c>
      <c r="M33" s="31"/>
      <c r="N33" s="97">
        <v>18.93</v>
      </c>
      <c r="O33" s="107">
        <f>AVERAGE(N33:N34)</f>
        <v>19.125</v>
      </c>
      <c r="P33" s="107">
        <f>_xlfn.STDEV.S(N33:N34)</f>
        <v>0.27577164466275395</v>
      </c>
      <c r="Q33" s="98">
        <f t="shared" ref="Q33" si="31">POWER(2,-((O33-G15)-($O$29-$G$11)))</f>
        <v>0.59254638547078997</v>
      </c>
      <c r="R33" s="92"/>
      <c r="S33" s="31"/>
      <c r="T33" s="93" t="s">
        <v>168</v>
      </c>
      <c r="U33" s="31"/>
      <c r="V33" s="97">
        <v>17.46</v>
      </c>
      <c r="W33" s="107">
        <f>AVERAGE(V33:V34)</f>
        <v>17.565000000000001</v>
      </c>
      <c r="X33" s="107">
        <f>_xlfn.STDEV.S(V33:V34)</f>
        <v>0.14849242404917559</v>
      </c>
      <c r="Y33" s="98">
        <f t="shared" ref="Y33" si="32">POWER(2,-((W33-G15)-($W$29-$G$11)))</f>
        <v>2.0921698795850552</v>
      </c>
    </row>
    <row r="34" spans="3:25" x14ac:dyDescent="0.35">
      <c r="C34" s="31"/>
      <c r="D34" s="31"/>
      <c r="E34" s="31"/>
      <c r="F34" s="86"/>
      <c r="G34" s="107"/>
      <c r="H34" s="107"/>
      <c r="I34" s="98"/>
      <c r="K34" s="31"/>
      <c r="L34" s="94"/>
      <c r="M34" s="31"/>
      <c r="N34" s="97">
        <v>19.32</v>
      </c>
      <c r="O34" s="107"/>
      <c r="P34" s="107"/>
      <c r="Q34" s="98"/>
      <c r="R34" s="92"/>
      <c r="S34" s="31"/>
      <c r="T34" s="94"/>
      <c r="U34" s="31"/>
      <c r="V34" s="97">
        <v>17.670000000000002</v>
      </c>
      <c r="W34" s="107"/>
      <c r="X34" s="107"/>
      <c r="Y34" s="98"/>
    </row>
    <row r="35" spans="3:25" x14ac:dyDescent="0.35">
      <c r="C35" s="31"/>
      <c r="D35" s="89"/>
      <c r="E35" s="31"/>
      <c r="F35" s="86"/>
      <c r="G35" s="107"/>
      <c r="H35" s="107"/>
      <c r="I35" s="98"/>
      <c r="K35" s="31"/>
      <c r="L35" s="93" t="s">
        <v>171</v>
      </c>
      <c r="M35" s="31"/>
      <c r="N35" s="97">
        <v>17.07</v>
      </c>
      <c r="O35" s="107">
        <f>AVERAGE(N35:N36)</f>
        <v>17.164999999999999</v>
      </c>
      <c r="P35" s="107">
        <f>_xlfn.STDEV.S(N35:N36)</f>
        <v>0.13435028842544494</v>
      </c>
      <c r="Q35" s="98">
        <f t="shared" ref="Q35" si="33">POWER(2,-((O35-G17)-($O$29-$G$11)))</f>
        <v>1.2526644386241272</v>
      </c>
      <c r="R35" s="92"/>
      <c r="S35" s="31"/>
      <c r="T35" s="93" t="s">
        <v>171</v>
      </c>
      <c r="U35" s="31"/>
      <c r="V35" s="97">
        <v>18.46</v>
      </c>
      <c r="W35" s="107">
        <f>AVERAGE(V35:V36)</f>
        <v>18.450000000000003</v>
      </c>
      <c r="X35" s="107">
        <f>_xlfn.STDEV.S(V35:V36)</f>
        <v>1.4142135623730649E-2</v>
      </c>
      <c r="Y35" s="98">
        <f t="shared" ref="Y35" si="34">POWER(2,-((W35-G17)-($W$29-$G$11)))</f>
        <v>0.61557220667245693</v>
      </c>
    </row>
    <row r="36" spans="3:25" x14ac:dyDescent="0.35">
      <c r="C36" s="31"/>
      <c r="D36" s="31"/>
      <c r="E36" s="31"/>
      <c r="F36" s="86"/>
      <c r="G36" s="107"/>
      <c r="H36" s="107"/>
      <c r="I36" s="98"/>
      <c r="K36" s="31"/>
      <c r="L36" s="94"/>
      <c r="M36" s="31"/>
      <c r="N36" s="97">
        <v>17.260000000000002</v>
      </c>
      <c r="O36" s="107"/>
      <c r="P36" s="107"/>
      <c r="Q36" s="98"/>
      <c r="R36" s="92"/>
      <c r="S36" s="31"/>
      <c r="T36" s="94"/>
      <c r="U36" s="31"/>
      <c r="V36" s="97">
        <v>18.440000000000001</v>
      </c>
      <c r="W36" s="107"/>
      <c r="X36" s="107"/>
      <c r="Y36" s="98"/>
    </row>
    <row r="37" spans="3:25" x14ac:dyDescent="0.35">
      <c r="C37" s="31"/>
      <c r="D37" s="89"/>
      <c r="E37" s="31"/>
      <c r="F37" s="86"/>
      <c r="G37" s="107"/>
      <c r="H37" s="107"/>
      <c r="I37" s="98"/>
      <c r="K37" s="31"/>
      <c r="L37" s="93" t="s">
        <v>170</v>
      </c>
      <c r="M37" s="31"/>
      <c r="N37" s="97">
        <v>17.579999999999998</v>
      </c>
      <c r="O37" s="107">
        <f>AVERAGE(N37:N38)</f>
        <v>17.534999999999997</v>
      </c>
      <c r="P37" s="107">
        <f>_xlfn.STDEV.S(N37:N38)</f>
        <v>6.3639610306789177E-2</v>
      </c>
      <c r="Q37" s="98">
        <f t="shared" ref="Q37" si="35">POWER(2,-((O37-G19)-($O$29-$G$11)))</f>
        <v>1.1809926614295321</v>
      </c>
      <c r="R37" s="92"/>
      <c r="S37" s="31"/>
      <c r="T37" s="93" t="s">
        <v>170</v>
      </c>
      <c r="U37" s="31"/>
      <c r="V37" s="97">
        <v>19</v>
      </c>
      <c r="W37" s="107">
        <f>AVERAGE(V37:V38)</f>
        <v>19.02</v>
      </c>
      <c r="X37" s="107">
        <f>_xlfn.STDEV.S(V37:V38)</f>
        <v>2.8284271247461298E-2</v>
      </c>
      <c r="Y37" s="98">
        <f t="shared" ref="Y37" si="36">POWER(2,-((W37-G19)-($W$29-$G$11)))</f>
        <v>0.50522572324338211</v>
      </c>
    </row>
    <row r="38" spans="3:25" x14ac:dyDescent="0.35">
      <c r="C38" s="31"/>
      <c r="D38" s="31"/>
      <c r="E38" s="31"/>
      <c r="F38" s="86"/>
      <c r="G38" s="107"/>
      <c r="H38" s="107"/>
      <c r="I38" s="98"/>
      <c r="K38" s="31"/>
      <c r="L38" s="94"/>
      <c r="M38" s="31"/>
      <c r="N38" s="97">
        <v>17.489999999999998</v>
      </c>
      <c r="O38" s="107"/>
      <c r="P38" s="107"/>
      <c r="Q38" s="98"/>
      <c r="R38" s="92"/>
      <c r="S38" s="31"/>
      <c r="T38" s="94"/>
      <c r="U38" s="31"/>
      <c r="V38" s="97">
        <v>19.04</v>
      </c>
      <c r="W38" s="107"/>
      <c r="X38" s="107"/>
      <c r="Y38" s="98"/>
    </row>
    <row r="39" spans="3:25" x14ac:dyDescent="0.35">
      <c r="C39" s="31"/>
      <c r="D39" s="90"/>
      <c r="E39" s="31"/>
      <c r="F39" s="35"/>
      <c r="G39" s="107"/>
      <c r="H39" s="107"/>
      <c r="I39" s="98"/>
      <c r="K39" s="31"/>
      <c r="L39" s="93" t="s">
        <v>166</v>
      </c>
      <c r="M39" s="31"/>
      <c r="N39" s="97">
        <v>19.899999999999999</v>
      </c>
      <c r="O39" s="107">
        <f>AVERAGE(N39:N40)</f>
        <v>20.184999999999999</v>
      </c>
      <c r="P39" s="107">
        <f>_xlfn.STDEV.S(N39:N40)</f>
        <v>0.40305086527633227</v>
      </c>
      <c r="Q39" s="98">
        <f t="shared" ref="Q39" si="37">POWER(2,-((O39-G21)-($O$29-$G$11)))</f>
        <v>0.30354872109876196</v>
      </c>
      <c r="R39" s="92"/>
      <c r="S39" s="92"/>
      <c r="T39" s="93" t="s">
        <v>166</v>
      </c>
      <c r="U39" s="92"/>
      <c r="V39" s="97">
        <v>19.8</v>
      </c>
      <c r="W39" s="107">
        <f>AVERAGE(V39:V40)</f>
        <v>19.8</v>
      </c>
      <c r="X39" s="107" t="e">
        <f>_xlfn.STDEV.S(V39:V40)</f>
        <v>#DIV/0!</v>
      </c>
      <c r="Y39" s="98">
        <f t="shared" ref="Y39" si="38">POWER(2,-((W39-G21)-($W$29-$G$11)))</f>
        <v>0.47467106047525987</v>
      </c>
    </row>
    <row r="40" spans="3:25" x14ac:dyDescent="0.35">
      <c r="C40" s="31"/>
      <c r="D40" s="31"/>
      <c r="E40" s="31"/>
      <c r="F40" s="35"/>
      <c r="G40" s="107"/>
      <c r="H40" s="107"/>
      <c r="I40" s="98"/>
      <c r="K40" s="31"/>
      <c r="L40" s="87"/>
      <c r="M40" s="31"/>
      <c r="N40" s="97">
        <v>20.47</v>
      </c>
      <c r="O40" s="107"/>
      <c r="P40" s="107"/>
      <c r="Q40" s="98"/>
      <c r="R40" s="92"/>
      <c r="S40" s="92"/>
      <c r="T40" s="92"/>
      <c r="U40" s="92"/>
      <c r="V40" s="97"/>
      <c r="W40" s="107"/>
      <c r="X40" s="107"/>
      <c r="Y40" s="98"/>
    </row>
    <row r="41" spans="3:25" x14ac:dyDescent="0.35">
      <c r="K41" s="31"/>
      <c r="L41" s="31"/>
      <c r="M41" s="31"/>
      <c r="N41" s="92"/>
      <c r="O41" s="92"/>
      <c r="P41" s="92"/>
      <c r="Q41" s="92"/>
      <c r="R41" s="92"/>
      <c r="S41" s="31" t="s">
        <v>146</v>
      </c>
      <c r="T41" s="31" t="s">
        <v>161</v>
      </c>
      <c r="U41" s="31" t="s">
        <v>22</v>
      </c>
      <c r="V41" s="31" t="s">
        <v>162</v>
      </c>
      <c r="W41" s="31" t="s">
        <v>163</v>
      </c>
      <c r="X41" s="31" t="s">
        <v>164</v>
      </c>
      <c r="Y41" s="86" t="s">
        <v>165</v>
      </c>
    </row>
    <row r="42" spans="3:25" x14ac:dyDescent="0.35">
      <c r="K42" s="31"/>
      <c r="L42" s="89"/>
      <c r="M42" s="31"/>
      <c r="N42" s="92"/>
      <c r="O42" s="107"/>
      <c r="P42" s="107"/>
      <c r="Q42" s="98"/>
      <c r="R42" s="92"/>
      <c r="S42" s="31"/>
      <c r="T42" s="93" t="s">
        <v>169</v>
      </c>
      <c r="U42" s="31"/>
      <c r="V42" s="97">
        <v>16.649999999999999</v>
      </c>
      <c r="W42" s="107">
        <f>AVERAGE(V42:V43)</f>
        <v>16.774999999999999</v>
      </c>
      <c r="X42" s="107">
        <f>_xlfn.STDEV.S(V42:V43)</f>
        <v>0.17677669529663689</v>
      </c>
      <c r="Y42" s="98">
        <f>POWER(2,-((W42-G7)-($W$46-$G$11)))</f>
        <v>1.6245047927124743</v>
      </c>
    </row>
    <row r="43" spans="3:25" x14ac:dyDescent="0.35">
      <c r="K43" s="31"/>
      <c r="L43" s="31"/>
      <c r="M43" s="31"/>
      <c r="N43" s="92"/>
      <c r="O43" s="107"/>
      <c r="P43" s="107"/>
      <c r="Q43" s="98"/>
      <c r="R43" s="92"/>
      <c r="S43" s="31"/>
      <c r="T43" s="94"/>
      <c r="U43" s="31"/>
      <c r="V43" s="97">
        <v>16.899999999999999</v>
      </c>
      <c r="W43" s="107"/>
      <c r="X43" s="107"/>
      <c r="Y43" s="98"/>
    </row>
    <row r="44" spans="3:25" x14ac:dyDescent="0.35">
      <c r="K44" s="31"/>
      <c r="L44" s="89"/>
      <c r="M44" s="31"/>
      <c r="N44" s="86"/>
      <c r="O44" s="107"/>
      <c r="P44" s="107"/>
      <c r="Q44" s="98"/>
      <c r="S44" s="31"/>
      <c r="T44" s="93" t="s">
        <v>172</v>
      </c>
      <c r="U44" s="31"/>
      <c r="V44" s="97">
        <v>17.41</v>
      </c>
      <c r="W44" s="108">
        <f t="shared" ref="W44" si="39">AVERAGE(V44:V45)</f>
        <v>17.255000000000003</v>
      </c>
      <c r="X44" s="107">
        <f t="shared" ref="X44" si="40">_xlfn.STDEV.S(V44:V45)</f>
        <v>0.21920310216782884</v>
      </c>
      <c r="Y44" s="98">
        <f t="shared" ref="Y44" si="41">POWER(2,-((W44-G9)-($W$46-$G$11)))</f>
        <v>0.61344248862690132</v>
      </c>
    </row>
    <row r="45" spans="3:25" x14ac:dyDescent="0.35">
      <c r="K45" s="31"/>
      <c r="L45" s="31"/>
      <c r="M45" s="31"/>
      <c r="N45" s="86"/>
      <c r="O45" s="107"/>
      <c r="P45" s="107"/>
      <c r="Q45" s="98"/>
      <c r="S45" s="31"/>
      <c r="T45" s="94"/>
      <c r="U45" s="31"/>
      <c r="V45" s="97">
        <v>17.100000000000001</v>
      </c>
      <c r="W45" s="108"/>
      <c r="X45" s="107"/>
      <c r="Y45" s="98"/>
    </row>
    <row r="46" spans="3:25" x14ac:dyDescent="0.35">
      <c r="K46" s="31"/>
      <c r="L46" s="89"/>
      <c r="M46" s="31"/>
      <c r="N46" s="86"/>
      <c r="O46" s="107"/>
      <c r="P46" s="107"/>
      <c r="Q46" s="98"/>
      <c r="S46" s="31"/>
      <c r="T46" s="93" t="s">
        <v>173</v>
      </c>
      <c r="U46" s="31"/>
      <c r="V46" s="97">
        <v>16.91</v>
      </c>
      <c r="W46" s="108">
        <f t="shared" ref="W46" si="42">AVERAGE(V46:V47)</f>
        <v>16.91</v>
      </c>
      <c r="X46" s="107" t="e">
        <f t="shared" ref="X46" si="43">_xlfn.STDEV.S(V46:V47)</f>
        <v>#DIV/0!</v>
      </c>
      <c r="Y46" s="98">
        <f t="shared" ref="Y46" si="44">POWER(2,-((W46-G11)-($W$46-$G$11)))</f>
        <v>1</v>
      </c>
    </row>
    <row r="47" spans="3:25" x14ac:dyDescent="0.35">
      <c r="K47" s="31"/>
      <c r="L47" s="31"/>
      <c r="M47" s="31"/>
      <c r="N47" s="86"/>
      <c r="O47" s="107"/>
      <c r="P47" s="107"/>
      <c r="Q47" s="98"/>
      <c r="S47" s="31"/>
      <c r="T47" s="94"/>
      <c r="U47" s="31"/>
      <c r="V47" s="97"/>
      <c r="W47" s="108"/>
      <c r="X47" s="107"/>
      <c r="Y47" s="98"/>
    </row>
    <row r="48" spans="3:25" x14ac:dyDescent="0.35">
      <c r="K48" s="31"/>
      <c r="L48" s="89"/>
      <c r="M48" s="31"/>
      <c r="N48" s="86"/>
      <c r="O48" s="107"/>
      <c r="P48" s="107"/>
      <c r="Q48" s="98"/>
      <c r="S48" s="31"/>
      <c r="T48" s="93" t="s">
        <v>174</v>
      </c>
      <c r="U48" s="31"/>
      <c r="V48" s="97">
        <v>17.41</v>
      </c>
      <c r="W48" s="108">
        <f t="shared" ref="W48" si="45">AVERAGE(V48:V49)</f>
        <v>17.475000000000001</v>
      </c>
      <c r="X48" s="107">
        <f t="shared" ref="X48" si="46">_xlfn.STDEV.S(V48:V49)</f>
        <v>9.1923881554250478E-2</v>
      </c>
      <c r="Y48" s="98">
        <f t="shared" ref="Y48" si="47">POWER(2,-((W48-G13)-($W$46-$G$11)))</f>
        <v>0.5605830390142541</v>
      </c>
    </row>
    <row r="49" spans="11:25" x14ac:dyDescent="0.35">
      <c r="K49" s="31"/>
      <c r="L49" s="31"/>
      <c r="M49" s="31"/>
      <c r="N49" s="86"/>
      <c r="O49" s="107"/>
      <c r="P49" s="107"/>
      <c r="Q49" s="98"/>
      <c r="S49" s="31"/>
      <c r="T49" s="94"/>
      <c r="U49" s="31"/>
      <c r="V49" s="97">
        <v>17.54</v>
      </c>
      <c r="W49" s="108"/>
      <c r="X49" s="107"/>
      <c r="Y49" s="98"/>
    </row>
    <row r="50" spans="11:25" x14ac:dyDescent="0.35">
      <c r="K50" s="31"/>
      <c r="L50" s="89"/>
      <c r="M50" s="31"/>
      <c r="N50" s="86"/>
      <c r="O50" s="107"/>
      <c r="P50" s="107"/>
      <c r="Q50" s="98"/>
      <c r="S50" s="31"/>
      <c r="T50" s="93" t="s">
        <v>168</v>
      </c>
      <c r="U50" s="31"/>
      <c r="V50" s="97">
        <v>17.77</v>
      </c>
      <c r="W50" s="108">
        <f t="shared" ref="W50" si="48">AVERAGE(V50:V51)</f>
        <v>17.670000000000002</v>
      </c>
      <c r="X50" s="107">
        <f t="shared" ref="X50" si="49">_xlfn.STDEV.S(V50:V51)</f>
        <v>0.141421356237309</v>
      </c>
      <c r="Y50" s="98">
        <f t="shared" ref="Y50" si="50">POWER(2,-((W50-G15)-($W$46-$G$11)))</f>
        <v>0.67128625139013043</v>
      </c>
    </row>
    <row r="51" spans="11:25" x14ac:dyDescent="0.35">
      <c r="K51" s="31"/>
      <c r="L51" s="31"/>
      <c r="M51" s="31"/>
      <c r="N51" s="86"/>
      <c r="O51" s="107"/>
      <c r="P51" s="107"/>
      <c r="Q51" s="98"/>
      <c r="S51" s="31"/>
      <c r="T51" s="94"/>
      <c r="U51" s="31"/>
      <c r="V51" s="97">
        <v>17.57</v>
      </c>
      <c r="W51" s="108"/>
      <c r="X51" s="107"/>
      <c r="Y51" s="98"/>
    </row>
    <row r="52" spans="11:25" x14ac:dyDescent="0.35">
      <c r="K52" s="31"/>
      <c r="L52" s="89"/>
      <c r="M52" s="31"/>
      <c r="N52" s="86"/>
      <c r="O52" s="107"/>
      <c r="P52" s="107"/>
      <c r="Q52" s="98"/>
      <c r="S52" s="31"/>
      <c r="T52" s="93" t="s">
        <v>171</v>
      </c>
      <c r="U52" s="31"/>
      <c r="V52" s="97">
        <v>16.48</v>
      </c>
      <c r="W52" s="108">
        <f t="shared" ref="W52" si="51">AVERAGE(V52:V53)</f>
        <v>16.509999999999998</v>
      </c>
      <c r="X52" s="107">
        <f t="shared" ref="X52" si="52">_xlfn.STDEV.S(V52:V53)</f>
        <v>4.2426406871191945E-2</v>
      </c>
      <c r="Y52" s="98">
        <f t="shared" ref="Y52" si="53">POWER(2,-((W52-G17)-($W$46-$G$11)))</f>
        <v>0.81507233240262644</v>
      </c>
    </row>
    <row r="53" spans="11:25" x14ac:dyDescent="0.35">
      <c r="K53" s="31"/>
      <c r="L53" s="31"/>
      <c r="M53" s="31"/>
      <c r="N53" s="86"/>
      <c r="O53" s="107"/>
      <c r="P53" s="107"/>
      <c r="Q53" s="98"/>
      <c r="S53" s="31"/>
      <c r="T53" s="94"/>
      <c r="U53" s="31"/>
      <c r="V53" s="97">
        <v>16.54</v>
      </c>
      <c r="W53" s="108"/>
      <c r="X53" s="107"/>
      <c r="Y53" s="98"/>
    </row>
    <row r="54" spans="11:25" x14ac:dyDescent="0.35">
      <c r="S54" s="31"/>
      <c r="T54" s="93" t="s">
        <v>170</v>
      </c>
      <c r="U54" s="31"/>
      <c r="V54" s="97">
        <v>16.82</v>
      </c>
      <c r="W54" s="108">
        <f t="shared" ref="W54:W56" si="54">AVERAGE(V54:V55)</f>
        <v>16.86</v>
      </c>
      <c r="X54" s="107">
        <f t="shared" ref="X54:X56" si="55">_xlfn.STDEV.S(V54:V55)</f>
        <v>5.6568542494922595E-2</v>
      </c>
      <c r="Y54" s="98">
        <f t="shared" ref="Y54" si="56">POWER(2,-((W54-G19)-($W$46-$G$11)))</f>
        <v>0.77916457966050023</v>
      </c>
    </row>
    <row r="55" spans="11:25" x14ac:dyDescent="0.35">
      <c r="S55" s="31"/>
      <c r="T55" s="94"/>
      <c r="U55" s="31"/>
      <c r="V55" s="97">
        <v>16.899999999999999</v>
      </c>
      <c r="W55" s="108"/>
      <c r="X55" s="107"/>
      <c r="Y55" s="98"/>
    </row>
    <row r="56" spans="11:25" x14ac:dyDescent="0.35">
      <c r="T56" s="93" t="s">
        <v>166</v>
      </c>
      <c r="V56" s="97"/>
      <c r="W56" s="108">
        <f t="shared" si="54"/>
        <v>27.59</v>
      </c>
      <c r="X56" s="107" t="e">
        <f t="shared" si="55"/>
        <v>#DIV/0!</v>
      </c>
      <c r="Y56" s="98">
        <f t="shared" ref="Y56" si="57">POWER(2,-((W56-G21)-($W$46-$G$11)))</f>
        <v>7.4009597974140592E-4</v>
      </c>
    </row>
    <row r="57" spans="11:25" x14ac:dyDescent="0.35">
      <c r="V57" s="97">
        <v>27.59</v>
      </c>
      <c r="W57" s="108"/>
      <c r="X57" s="107"/>
      <c r="Y57" s="98"/>
    </row>
  </sheetData>
  <mergeCells count="162"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O19:O20"/>
    <mergeCell ref="P19:P20"/>
    <mergeCell ref="Q19:Q20"/>
    <mergeCell ref="O17:O18"/>
    <mergeCell ref="P17:P18"/>
    <mergeCell ref="Q17:Q18"/>
    <mergeCell ref="W25:W26"/>
    <mergeCell ref="X25:X26"/>
    <mergeCell ref="Y25:Y26"/>
    <mergeCell ref="O25:O26"/>
    <mergeCell ref="P25:P26"/>
    <mergeCell ref="Q25:Q26"/>
    <mergeCell ref="O21:O22"/>
    <mergeCell ref="P21:P22"/>
    <mergeCell ref="Q21:Q22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2021-05-05T05:52:15Z</cp:lastPrinted>
  <dcterms:created xsi:type="dcterms:W3CDTF">2013-11-26T14:41:44Z</dcterms:created>
  <dcterms:modified xsi:type="dcterms:W3CDTF">2023-05-02T16:22:21Z</dcterms:modified>
</cp:coreProperties>
</file>