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320618\Documents\thesis\microfluidic\graphics\"/>
    </mc:Choice>
  </mc:AlternateContent>
  <bookViews>
    <workbookView xWindow="0" yWindow="0" windowWidth="20490" windowHeight="7530"/>
  </bookViews>
  <sheets>
    <sheet name="Sheet1" sheetId="1" r:id="rId1"/>
    <sheet name="Chart1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H9" i="1" l="1"/>
  <c r="G41" i="1" l="1"/>
  <c r="G45" i="1" s="1"/>
  <c r="H45" i="1" s="1"/>
  <c r="G34" i="1"/>
  <c r="G38" i="1" s="1"/>
  <c r="H38" i="1" s="1"/>
  <c r="H34" i="1" s="1"/>
  <c r="I34" i="1" s="1"/>
  <c r="G27" i="1"/>
  <c r="G20" i="1"/>
  <c r="G24" i="1" s="1"/>
  <c r="H24" i="1" s="1"/>
  <c r="H20" i="1" s="1"/>
  <c r="I20" i="1" s="1"/>
  <c r="G13" i="1"/>
  <c r="H44" i="1"/>
  <c r="H37" i="1"/>
  <c r="H30" i="1"/>
  <c r="G31" i="1"/>
  <c r="H31" i="1" s="1"/>
  <c r="H27" i="1" s="1"/>
  <c r="I27" i="1" s="1"/>
  <c r="H23" i="1"/>
  <c r="H16" i="1"/>
  <c r="G17" i="1"/>
  <c r="H17" i="1" s="1"/>
  <c r="H13" i="1" s="1"/>
  <c r="I13" i="1" s="1"/>
  <c r="L14" i="1"/>
  <c r="G10" i="1"/>
  <c r="H10" i="1" s="1"/>
  <c r="H6" i="1" s="1"/>
  <c r="H41" i="1" l="1"/>
  <c r="I41" i="1" s="1"/>
  <c r="M10" i="1"/>
  <c r="L6" i="1"/>
  <c r="M6" i="1" s="1"/>
  <c r="M9" i="1" s="1"/>
  <c r="B5" i="1"/>
  <c r="D3" i="1"/>
  <c r="D4" i="1" s="1"/>
  <c r="F3" i="1"/>
  <c r="H3" i="1" s="1"/>
  <c r="I6" i="1" l="1"/>
  <c r="J7" i="1" l="1"/>
  <c r="J6" i="1"/>
</calcChain>
</file>

<file path=xl/sharedStrings.xml><?xml version="1.0" encoding="utf-8"?>
<sst xmlns="http://schemas.openxmlformats.org/spreadsheetml/2006/main" count="64" uniqueCount="12">
  <si>
    <t>Q</t>
  </si>
  <si>
    <t>ρ</t>
  </si>
  <si>
    <t>Parameters</t>
  </si>
  <si>
    <t>SI units</t>
  </si>
  <si>
    <t>μ</t>
  </si>
  <si>
    <t>D</t>
  </si>
  <si>
    <t>Re</t>
  </si>
  <si>
    <t>OrganoPlate</t>
  </si>
  <si>
    <t>CBF</t>
  </si>
  <si>
    <t>c</t>
  </si>
  <si>
    <t>Mach in Blood</t>
  </si>
  <si>
    <t>Mach in Org at max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</si>
</sst>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aettenschweiler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1" fontId="0" fillId="0" borderId="0" xfId="0" applyNumberFormat="1"/>
    <xf numFmtId="0" fontId="1" fillId="0" borderId="1" xfId="0" applyFont="1" applyBorder="1"/>
    <xf numFmtId="11" fontId="1" fillId="0" borderId="1" xfId="0" applyNumberFormat="1" applyFont="1" applyBorder="1"/>
    <xf numFmtId="0" fontId="2" fillId="0" borderId="1" xfId="0" applyFont="1" applyBorder="1"/>
    <xf numFmtId="0" fontId="1" fillId="0" borderId="1" xfId="0" applyFont="1" applyFill="1" applyBorder="1"/>
    <xf numFmtId="11" fontId="3" fillId="2" borderId="1" xfId="0" applyNumberFormat="1" applyFont="1" applyFill="1" applyBorder="1"/>
    <xf numFmtId="164" fontId="0" fillId="0" borderId="0" xfId="0" applyNumberForma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(Sheet1!$E$6,Sheet1!$E$13,Sheet1!$E$20,Sheet1!$E$27,Sheet1!$E$34,Sheet1!$E$41)</c:f>
              <c:numCache>
                <c:formatCode>General</c:formatCode>
                <c:ptCount val="6"/>
                <c:pt idx="0">
                  <c:v>0.8</c:v>
                </c:pt>
                <c:pt idx="1">
                  <c:v>2.4</c:v>
                </c:pt>
                <c:pt idx="2">
                  <c:v>3.2</c:v>
                </c:pt>
                <c:pt idx="3">
                  <c:v>4</c:v>
                </c:pt>
                <c:pt idx="4">
                  <c:v>5.6</c:v>
                </c:pt>
                <c:pt idx="5">
                  <c:v>8.8000000000000007</c:v>
                </c:pt>
              </c:numCache>
            </c:numRef>
          </c:xVal>
          <c:yVal>
            <c:numRef>
              <c:f>(Sheet1!$I$6,Sheet1!$I$13,Sheet1!$I$20,Sheet1!$I$27,Sheet1!$I$34,Sheet1!$I$41)</c:f>
              <c:numCache>
                <c:formatCode>General</c:formatCode>
                <c:ptCount val="6"/>
                <c:pt idx="0">
                  <c:v>5.280324170635212</c:v>
                </c:pt>
                <c:pt idx="1">
                  <c:v>15.84097251190564</c:v>
                </c:pt>
                <c:pt idx="2">
                  <c:v>21.121296682540848</c:v>
                </c:pt>
                <c:pt idx="3">
                  <c:v>26.401620853176063</c:v>
                </c:pt>
                <c:pt idx="4">
                  <c:v>36.962269194446478</c:v>
                </c:pt>
                <c:pt idx="5">
                  <c:v>58.083565876987336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A9-4894-A4C3-47EF86EE5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492928"/>
        <c:axId val="154494848"/>
      </c:scatterChart>
      <c:valAx>
        <c:axId val="154492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>
                    <a:solidFill>
                      <a:sysClr val="windowText" lastClr="000000"/>
                    </a:solidFill>
                  </a:rPr>
                  <a:t>Matrigel/hNESCs matrix (microlitre)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94848"/>
        <c:crosses val="autoZero"/>
        <c:crossBetween val="midCat"/>
      </c:valAx>
      <c:valAx>
        <c:axId val="154494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>
                    <a:solidFill>
                      <a:sysClr val="windowText" lastClr="000000"/>
                    </a:solidFill>
                  </a:rPr>
                  <a:t>Flow rate (microlitre/hour)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9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0439" cy="60496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9"/>
  <sheetViews>
    <sheetView tabSelected="1" workbookViewId="0">
      <selection activeCell="J7" sqref="J7"/>
    </sheetView>
  </sheetViews>
  <sheetFormatPr defaultRowHeight="15" x14ac:dyDescent="0.25"/>
  <cols>
    <col min="6" max="6" width="11.140625" bestFit="1" customWidth="1"/>
    <col min="7" max="7" width="8.5703125" bestFit="1" customWidth="1"/>
    <col min="8" max="8" width="12.140625" bestFit="1" customWidth="1"/>
    <col min="12" max="12" width="13.5703125" bestFit="1" customWidth="1"/>
    <col min="13" max="13" width="12" bestFit="1" customWidth="1"/>
  </cols>
  <sheetData>
    <row r="3" spans="1:13" x14ac:dyDescent="0.25">
      <c r="D3">
        <f>1/1000</f>
        <v>1E-3</v>
      </c>
      <c r="F3">
        <f>80/D3</f>
        <v>80000</v>
      </c>
      <c r="H3">
        <f>F3/3600</f>
        <v>22.222222222222221</v>
      </c>
    </row>
    <row r="4" spans="1:13" x14ac:dyDescent="0.25">
      <c r="D4">
        <f>D3*3600</f>
        <v>3.6</v>
      </c>
      <c r="F4" s="8" t="s">
        <v>2</v>
      </c>
      <c r="G4" s="2" t="s">
        <v>8</v>
      </c>
      <c r="H4" s="2" t="s">
        <v>7</v>
      </c>
    </row>
    <row r="5" spans="1:13" x14ac:dyDescent="0.25">
      <c r="A5" s="2" t="s">
        <v>0</v>
      </c>
      <c r="B5" s="3">
        <f>750/(1000000*60)</f>
        <v>1.2500000000000001E-5</v>
      </c>
      <c r="F5" s="8"/>
      <c r="G5" s="2" t="s">
        <v>3</v>
      </c>
      <c r="H5" s="2" t="s">
        <v>3</v>
      </c>
    </row>
    <row r="6" spans="1:13" x14ac:dyDescent="0.25">
      <c r="E6">
        <v>0.8</v>
      </c>
      <c r="F6" s="2" t="s">
        <v>0</v>
      </c>
      <c r="G6" s="3">
        <f>(54*0.00008)/(1000000*60)</f>
        <v>7.1999999999999997E-11</v>
      </c>
      <c r="H6" s="6">
        <f>(PI()*H10*H9*H8)/(4*H7)</f>
        <v>1.4667567140653365E-12</v>
      </c>
      <c r="I6">
        <f>H6*1000000000*3600</f>
        <v>5.280324170635212</v>
      </c>
      <c r="J6">
        <f>I6*2</f>
        <v>10.560648341270424</v>
      </c>
      <c r="L6">
        <f>750/(1000000*60)</f>
        <v>1.2500000000000001E-5</v>
      </c>
      <c r="M6" s="1">
        <f>4*L6/(PI()*G9*G9)</f>
        <v>3.9788735772973833</v>
      </c>
    </row>
    <row r="7" spans="1:13" x14ac:dyDescent="0.25">
      <c r="F7" s="4" t="s">
        <v>1</v>
      </c>
      <c r="G7" s="3">
        <v>1060</v>
      </c>
      <c r="H7" s="3">
        <v>993.3</v>
      </c>
      <c r="J7">
        <f>I6*0.2</f>
        <v>1.0560648341270424</v>
      </c>
      <c r="K7" t="s">
        <v>9</v>
      </c>
      <c r="L7">
        <v>1578.2</v>
      </c>
    </row>
    <row r="8" spans="1:13" x14ac:dyDescent="0.25">
      <c r="F8" s="4" t="s">
        <v>4</v>
      </c>
      <c r="G8" s="3">
        <v>2.7799999999999999E-3</v>
      </c>
      <c r="H8" s="3">
        <v>6.9130000000000005E-4</v>
      </c>
    </row>
    <row r="9" spans="1:13" x14ac:dyDescent="0.25">
      <c r="F9" s="2" t="s">
        <v>5</v>
      </c>
      <c r="G9" s="3">
        <v>2E-3</v>
      </c>
      <c r="H9" s="3">
        <f>(2*0.000095*0.0004)/(0.000095+0.0004)</f>
        <v>1.5353535353535355E-4</v>
      </c>
      <c r="L9" t="s">
        <v>10</v>
      </c>
      <c r="M9" s="7">
        <f>M6/L7</f>
        <v>2.5211466083496282E-3</v>
      </c>
    </row>
    <row r="10" spans="1:13" x14ac:dyDescent="0.25">
      <c r="F10" s="5" t="s">
        <v>6</v>
      </c>
      <c r="G10" s="6">
        <f>(4*G7*G6)/(PI()*G9*G8)</f>
        <v>1.7477273750753166E-2</v>
      </c>
      <c r="H10" s="3">
        <f>G10</f>
        <v>1.7477273750753166E-2</v>
      </c>
      <c r="L10" t="s">
        <v>11</v>
      </c>
      <c r="M10" s="1">
        <f>161/3600/1000000/1500/(PI()*H9*H9)</f>
        <v>4.0259229307131392E-4</v>
      </c>
    </row>
    <row r="11" spans="1:13" x14ac:dyDescent="0.25">
      <c r="F11" s="8" t="s">
        <v>2</v>
      </c>
      <c r="G11" s="2" t="s">
        <v>8</v>
      </c>
      <c r="H11" s="2" t="s">
        <v>7</v>
      </c>
    </row>
    <row r="12" spans="1:13" x14ac:dyDescent="0.25">
      <c r="F12" s="8"/>
      <c r="G12" s="2" t="s">
        <v>3</v>
      </c>
      <c r="H12" s="2" t="s">
        <v>3</v>
      </c>
    </row>
    <row r="13" spans="1:13" x14ac:dyDescent="0.25">
      <c r="E13">
        <v>2.4</v>
      </c>
      <c r="F13" s="2" t="s">
        <v>0</v>
      </c>
      <c r="G13" s="3">
        <f>(54*0.00024)/(1000000*60)</f>
        <v>2.1600000000000003E-10</v>
      </c>
      <c r="H13" s="6">
        <f>(PI()*H17*H16*H15)/(4*H14)</f>
        <v>4.4002701421960112E-12</v>
      </c>
      <c r="I13">
        <f>H13*1000000000*3600</f>
        <v>15.84097251190564</v>
      </c>
    </row>
    <row r="14" spans="1:13" x14ac:dyDescent="0.25">
      <c r="F14" s="4" t="s">
        <v>1</v>
      </c>
      <c r="G14" s="3">
        <v>1060</v>
      </c>
      <c r="H14" s="3">
        <v>993.3</v>
      </c>
      <c r="L14">
        <f>0.000095</f>
        <v>9.5000000000000005E-5</v>
      </c>
    </row>
    <row r="15" spans="1:13" x14ac:dyDescent="0.25">
      <c r="F15" s="4" t="s">
        <v>4</v>
      </c>
      <c r="G15" s="3">
        <v>2.7799999999999999E-3</v>
      </c>
      <c r="H15" s="3">
        <v>6.9130000000000005E-4</v>
      </c>
      <c r="L15" s="1">
        <v>4.0000000000000002E-4</v>
      </c>
    </row>
    <row r="16" spans="1:13" x14ac:dyDescent="0.25">
      <c r="F16" s="2" t="s">
        <v>5</v>
      </c>
      <c r="G16" s="3">
        <v>2E-3</v>
      </c>
      <c r="H16" s="3">
        <f>(2*0.000095*0.0004)/(0.000095+0.0004)</f>
        <v>1.5353535353535355E-4</v>
      </c>
    </row>
    <row r="17" spans="5:9" x14ac:dyDescent="0.25">
      <c r="F17" s="5" t="s">
        <v>6</v>
      </c>
      <c r="G17" s="6">
        <f>(4*G14*G13)/(PI()*G16*G15)</f>
        <v>5.2431821252259508E-2</v>
      </c>
      <c r="H17" s="3">
        <f>G17</f>
        <v>5.2431821252259508E-2</v>
      </c>
    </row>
    <row r="18" spans="5:9" x14ac:dyDescent="0.25">
      <c r="F18" s="8" t="s">
        <v>2</v>
      </c>
      <c r="G18" s="2" t="s">
        <v>8</v>
      </c>
      <c r="H18" s="2" t="s">
        <v>7</v>
      </c>
    </row>
    <row r="19" spans="5:9" x14ac:dyDescent="0.25">
      <c r="F19" s="8"/>
      <c r="G19" s="2" t="s">
        <v>3</v>
      </c>
      <c r="H19" s="2" t="s">
        <v>3</v>
      </c>
    </row>
    <row r="20" spans="5:9" x14ac:dyDescent="0.25">
      <c r="E20">
        <v>3.2</v>
      </c>
      <c r="F20" s="2" t="s">
        <v>0</v>
      </c>
      <c r="G20" s="3">
        <f>(54*0.00032)/(1000000*60)</f>
        <v>2.8799999999999999E-10</v>
      </c>
      <c r="H20" s="6">
        <f>(PI()*H24*H23*H22)/(4*H21)</f>
        <v>5.8670268562613462E-12</v>
      </c>
      <c r="I20">
        <f>H20*1000000000*3600</f>
        <v>21.121296682540848</v>
      </c>
    </row>
    <row r="21" spans="5:9" x14ac:dyDescent="0.25">
      <c r="F21" s="4" t="s">
        <v>1</v>
      </c>
      <c r="G21" s="3">
        <v>1060</v>
      </c>
      <c r="H21" s="3">
        <v>993.3</v>
      </c>
    </row>
    <row r="22" spans="5:9" x14ac:dyDescent="0.25">
      <c r="F22" s="4" t="s">
        <v>4</v>
      </c>
      <c r="G22" s="3">
        <v>2.7799999999999999E-3</v>
      </c>
      <c r="H22" s="3">
        <v>6.9130000000000005E-4</v>
      </c>
    </row>
    <row r="23" spans="5:9" x14ac:dyDescent="0.25">
      <c r="F23" s="2" t="s">
        <v>5</v>
      </c>
      <c r="G23" s="3">
        <v>2E-3</v>
      </c>
      <c r="H23" s="3">
        <f>(2*0.000095*0.0004)/(0.000095+0.0004)</f>
        <v>1.5353535353535355E-4</v>
      </c>
    </row>
    <row r="24" spans="5:9" x14ac:dyDescent="0.25">
      <c r="F24" s="5" t="s">
        <v>6</v>
      </c>
      <c r="G24" s="6">
        <f>(4*G21*G20)/(PI()*G23*G22)</f>
        <v>6.9909095003012664E-2</v>
      </c>
      <c r="H24" s="3">
        <f>G24</f>
        <v>6.9909095003012664E-2</v>
      </c>
    </row>
    <row r="25" spans="5:9" x14ac:dyDescent="0.25">
      <c r="F25" s="8" t="s">
        <v>2</v>
      </c>
      <c r="G25" s="2" t="s">
        <v>8</v>
      </c>
      <c r="H25" s="2" t="s">
        <v>7</v>
      </c>
    </row>
    <row r="26" spans="5:9" x14ac:dyDescent="0.25">
      <c r="F26" s="8"/>
      <c r="G26" s="2" t="s">
        <v>3</v>
      </c>
      <c r="H26" s="2" t="s">
        <v>3</v>
      </c>
    </row>
    <row r="27" spans="5:9" x14ac:dyDescent="0.25">
      <c r="E27">
        <v>4</v>
      </c>
      <c r="F27" s="2" t="s">
        <v>0</v>
      </c>
      <c r="G27" s="3">
        <f>(54*0.0004)/(1000000*60)</f>
        <v>3.6E-10</v>
      </c>
      <c r="H27" s="6">
        <f>(PI()*H31*H30*H29)/(4*H28)</f>
        <v>7.3337835703266843E-12</v>
      </c>
      <c r="I27">
        <f>H27*1000000000*3600</f>
        <v>26.401620853176063</v>
      </c>
    </row>
    <row r="28" spans="5:9" x14ac:dyDescent="0.25">
      <c r="F28" s="4" t="s">
        <v>1</v>
      </c>
      <c r="G28" s="3">
        <v>1060</v>
      </c>
      <c r="H28" s="3">
        <v>993.3</v>
      </c>
    </row>
    <row r="29" spans="5:9" x14ac:dyDescent="0.25">
      <c r="F29" s="4" t="s">
        <v>4</v>
      </c>
      <c r="G29" s="3">
        <v>2.7799999999999999E-3</v>
      </c>
      <c r="H29" s="3">
        <v>6.9130000000000005E-4</v>
      </c>
    </row>
    <row r="30" spans="5:9" x14ac:dyDescent="0.25">
      <c r="F30" s="2" t="s">
        <v>5</v>
      </c>
      <c r="G30" s="3">
        <v>2E-3</v>
      </c>
      <c r="H30" s="3">
        <f>(2*0.000095*0.0004)/(0.000095+0.0004)</f>
        <v>1.5353535353535355E-4</v>
      </c>
    </row>
    <row r="31" spans="5:9" x14ac:dyDescent="0.25">
      <c r="F31" s="5" t="s">
        <v>6</v>
      </c>
      <c r="G31" s="6">
        <f>(4*G28*G27)/(PI()*G30*G29)</f>
        <v>8.7386368753765833E-2</v>
      </c>
      <c r="H31" s="3">
        <f>G31</f>
        <v>8.7386368753765833E-2</v>
      </c>
    </row>
    <row r="32" spans="5:9" x14ac:dyDescent="0.25">
      <c r="F32" s="8" t="s">
        <v>2</v>
      </c>
      <c r="G32" s="2" t="s">
        <v>8</v>
      </c>
      <c r="H32" s="2" t="s">
        <v>7</v>
      </c>
    </row>
    <row r="33" spans="5:9" x14ac:dyDescent="0.25">
      <c r="F33" s="8"/>
      <c r="G33" s="2" t="s">
        <v>3</v>
      </c>
      <c r="H33" s="2" t="s">
        <v>3</v>
      </c>
    </row>
    <row r="34" spans="5:9" x14ac:dyDescent="0.25">
      <c r="E34">
        <v>5.6</v>
      </c>
      <c r="F34" s="2" t="s">
        <v>0</v>
      </c>
      <c r="G34" s="3">
        <f>(54*0.00056)/(1000000*60)</f>
        <v>5.0399999999999991E-10</v>
      </c>
      <c r="H34" s="6">
        <f>(PI()*H38*H37*H36)/(4*H35)</f>
        <v>1.0267296998457356E-11</v>
      </c>
      <c r="I34">
        <f>H34*1000000000*3600</f>
        <v>36.962269194446478</v>
      </c>
    </row>
    <row r="35" spans="5:9" x14ac:dyDescent="0.25">
      <c r="F35" s="4" t="s">
        <v>1</v>
      </c>
      <c r="G35" s="3">
        <v>1060</v>
      </c>
      <c r="H35" s="3">
        <v>993.3</v>
      </c>
    </row>
    <row r="36" spans="5:9" x14ac:dyDescent="0.25">
      <c r="F36" s="4" t="s">
        <v>4</v>
      </c>
      <c r="G36" s="3">
        <v>2.7799999999999999E-3</v>
      </c>
      <c r="H36" s="3">
        <v>6.9130000000000005E-4</v>
      </c>
    </row>
    <row r="37" spans="5:9" x14ac:dyDescent="0.25">
      <c r="F37" s="2" t="s">
        <v>5</v>
      </c>
      <c r="G37" s="3">
        <v>2E-3</v>
      </c>
      <c r="H37" s="3">
        <f>(2*0.000095*0.0004)/(0.000095+0.0004)</f>
        <v>1.5353535353535355E-4</v>
      </c>
    </row>
    <row r="38" spans="5:9" x14ac:dyDescent="0.25">
      <c r="F38" s="5" t="s">
        <v>6</v>
      </c>
      <c r="G38" s="6">
        <f>(4*G35*G34)/(PI()*G37*G36)</f>
        <v>0.12234091625527216</v>
      </c>
      <c r="H38" s="3">
        <f>G38</f>
        <v>0.12234091625527216</v>
      </c>
    </row>
    <row r="39" spans="5:9" x14ac:dyDescent="0.25">
      <c r="F39" s="8" t="s">
        <v>2</v>
      </c>
      <c r="G39" s="2" t="s">
        <v>8</v>
      </c>
      <c r="H39" s="2" t="s">
        <v>7</v>
      </c>
    </row>
    <row r="40" spans="5:9" x14ac:dyDescent="0.25">
      <c r="F40" s="8"/>
      <c r="G40" s="2" t="s">
        <v>3</v>
      </c>
      <c r="H40" s="2" t="s">
        <v>3</v>
      </c>
    </row>
    <row r="41" spans="5:9" x14ac:dyDescent="0.25">
      <c r="E41">
        <v>8.8000000000000007</v>
      </c>
      <c r="F41" s="2" t="s">
        <v>0</v>
      </c>
      <c r="G41" s="3">
        <f>(54*0.00088)/(1000000*60)</f>
        <v>7.9199999999999995E-10</v>
      </c>
      <c r="H41" s="6">
        <f>(PI()*H45*H44*H43)/(4*H42)</f>
        <v>1.6134323854718704E-11</v>
      </c>
      <c r="I41">
        <f>H41*1000000000*3600</f>
        <v>58.083565876987336</v>
      </c>
    </row>
    <row r="42" spans="5:9" x14ac:dyDescent="0.25">
      <c r="F42" s="4" t="s">
        <v>1</v>
      </c>
      <c r="G42" s="3">
        <v>1060</v>
      </c>
      <c r="H42" s="3">
        <v>993.3</v>
      </c>
    </row>
    <row r="43" spans="5:9" x14ac:dyDescent="0.25">
      <c r="F43" s="4" t="s">
        <v>4</v>
      </c>
      <c r="G43" s="3">
        <v>2.7799999999999999E-3</v>
      </c>
      <c r="H43" s="3">
        <v>6.9130000000000005E-4</v>
      </c>
    </row>
    <row r="44" spans="5:9" x14ac:dyDescent="0.25">
      <c r="F44" s="2" t="s">
        <v>5</v>
      </c>
      <c r="G44" s="3">
        <v>2E-3</v>
      </c>
      <c r="H44" s="3">
        <f>(2*0.000095*0.0004)/(0.000095+0.0004)</f>
        <v>1.5353535353535355E-4</v>
      </c>
    </row>
    <row r="45" spans="5:9" x14ac:dyDescent="0.25">
      <c r="F45" s="5" t="s">
        <v>6</v>
      </c>
      <c r="G45" s="6">
        <f>(4*G42*G41)/(PI()*G44*G43)</f>
        <v>0.19225001125828484</v>
      </c>
      <c r="H45" s="3">
        <f>G45</f>
        <v>0.19225001125828484</v>
      </c>
    </row>
    <row r="46" spans="5:9" x14ac:dyDescent="0.25">
      <c r="F46" s="8"/>
      <c r="G46" s="2"/>
      <c r="H46" s="2"/>
    </row>
    <row r="47" spans="5:9" x14ac:dyDescent="0.25">
      <c r="F47" s="8"/>
      <c r="G47" s="2"/>
      <c r="H47" s="2"/>
    </row>
    <row r="48" spans="5:9" x14ac:dyDescent="0.25">
      <c r="F48" s="2"/>
      <c r="G48" s="3"/>
      <c r="H48" s="6"/>
    </row>
    <row r="49" spans="6:8" x14ac:dyDescent="0.25">
      <c r="F49" s="4"/>
      <c r="G49" s="3"/>
      <c r="H49" s="3"/>
    </row>
    <row r="50" spans="6:8" x14ac:dyDescent="0.25">
      <c r="F50" s="4"/>
      <c r="G50" s="3"/>
      <c r="H50" s="3"/>
    </row>
    <row r="51" spans="6:8" x14ac:dyDescent="0.25">
      <c r="F51" s="2"/>
      <c r="G51" s="3"/>
      <c r="H51" s="3"/>
    </row>
    <row r="52" spans="6:8" x14ac:dyDescent="0.25">
      <c r="F52" s="5"/>
      <c r="G52" s="6"/>
      <c r="H52" s="3"/>
    </row>
    <row r="53" spans="6:8" x14ac:dyDescent="0.25">
      <c r="F53" s="8"/>
      <c r="G53" s="2"/>
      <c r="H53" s="2"/>
    </row>
    <row r="54" spans="6:8" x14ac:dyDescent="0.25">
      <c r="F54" s="8"/>
      <c r="G54" s="2"/>
      <c r="H54" s="2"/>
    </row>
    <row r="55" spans="6:8" x14ac:dyDescent="0.25">
      <c r="F55" s="2"/>
      <c r="G55" s="3"/>
      <c r="H55" s="6"/>
    </row>
    <row r="56" spans="6:8" x14ac:dyDescent="0.25">
      <c r="F56" s="4"/>
      <c r="G56" s="3"/>
      <c r="H56" s="3"/>
    </row>
    <row r="57" spans="6:8" x14ac:dyDescent="0.25">
      <c r="F57" s="4"/>
      <c r="G57" s="3"/>
      <c r="H57" s="3"/>
    </row>
    <row r="58" spans="6:8" x14ac:dyDescent="0.25">
      <c r="F58" s="2"/>
      <c r="G58" s="3"/>
      <c r="H58" s="3"/>
    </row>
    <row r="59" spans="6:8" x14ac:dyDescent="0.25">
      <c r="F59" s="5"/>
      <c r="G59" s="6"/>
      <c r="H59" s="3"/>
    </row>
  </sheetData>
  <mergeCells count="8">
    <mergeCell ref="F39:F40"/>
    <mergeCell ref="F46:F47"/>
    <mergeCell ref="F53:F54"/>
    <mergeCell ref="F4:F5"/>
    <mergeCell ref="F11:F12"/>
    <mergeCell ref="F18:F19"/>
    <mergeCell ref="F25:F26"/>
    <mergeCell ref="F32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IDB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Kane</dc:creator>
  <cp:lastModifiedBy>Khalid Kane</cp:lastModifiedBy>
  <dcterms:created xsi:type="dcterms:W3CDTF">2018-03-20T08:07:12Z</dcterms:created>
  <dcterms:modified xsi:type="dcterms:W3CDTF">2019-02-09T07:14:36Z</dcterms:modified>
</cp:coreProperties>
</file>