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lexandre Baron\09- Miro1 Axel\"/>
    </mc:Choice>
  </mc:AlternateContent>
  <xr:revisionPtr revIDLastSave="0" documentId="13_ncr:1_{D05E171E-CD20-4A3A-BA48-99AEF56ED126}" xr6:coauthVersionLast="47" xr6:coauthVersionMax="47" xr10:uidLastSave="{00000000-0000-0000-0000-000000000000}"/>
  <bookViews>
    <workbookView xWindow="28680" yWindow="-120" windowWidth="29040" windowHeight="15840" activeTab="2" xr2:uid="{9C3243E9-1112-4245-B1DD-102C2514F702}"/>
  </bookViews>
  <sheets>
    <sheet name="Magellan Pro Sheet 1" sheetId="1" r:id="rId1"/>
    <sheet name="Protein Quantification" sheetId="2" r:id="rId2"/>
    <sheet name="Calculations" sheetId="3" r:id="rId3"/>
    <sheet name="Loading" sheetId="4" r:id="rId4"/>
    <sheet name="WB" sheetId="5" r:id="rId5"/>
  </sheets>
  <definedNames>
    <definedName name="_xlnm.Print_Area" localSheetId="2">Calculations!$C$1:$I$23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G4" i="3"/>
  <c r="E4" i="3"/>
  <c r="F4" i="3" s="1"/>
  <c r="E23" i="3"/>
  <c r="E22" i="3"/>
  <c r="E21" i="3"/>
  <c r="E17" i="3"/>
  <c r="E14" i="3"/>
  <c r="E13" i="3"/>
  <c r="E12" i="3"/>
  <c r="E11" i="3"/>
  <c r="E10" i="3"/>
  <c r="E9" i="3"/>
  <c r="E5" i="3"/>
  <c r="E29" i="2"/>
  <c r="H23" i="3"/>
  <c r="G23" i="3"/>
  <c r="H22" i="3"/>
  <c r="G22" i="3"/>
  <c r="H21" i="3"/>
  <c r="G21" i="3"/>
  <c r="H20" i="3"/>
  <c r="G20" i="3"/>
  <c r="E20" i="3"/>
  <c r="F20" i="3" s="1"/>
  <c r="H19" i="3"/>
  <c r="G19" i="3"/>
  <c r="E19" i="3"/>
  <c r="H18" i="3"/>
  <c r="G18" i="3"/>
  <c r="E18" i="3"/>
  <c r="H17" i="3"/>
  <c r="G17" i="3"/>
  <c r="H16" i="3"/>
  <c r="G16" i="3"/>
  <c r="E16" i="3"/>
  <c r="H15" i="3"/>
  <c r="G15" i="3"/>
  <c r="E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E8" i="3"/>
  <c r="F8" i="3" s="1"/>
  <c r="H7" i="3"/>
  <c r="G7" i="3"/>
  <c r="E7" i="3"/>
  <c r="F7" i="3" s="1"/>
  <c r="I7" i="3" s="1"/>
  <c r="H6" i="3"/>
  <c r="G6" i="3"/>
  <c r="E6" i="3"/>
  <c r="H5" i="3"/>
  <c r="G5" i="3"/>
  <c r="I4" i="3" l="1"/>
  <c r="F16" i="3"/>
  <c r="I16" i="3" s="1"/>
  <c r="F12" i="3"/>
  <c r="I12" i="3" s="1"/>
  <c r="F19" i="3"/>
  <c r="I19" i="3" s="1"/>
  <c r="F5" i="3"/>
  <c r="I5" i="3" s="1"/>
  <c r="F15" i="3"/>
  <c r="F9" i="3"/>
  <c r="I9" i="3" s="1"/>
  <c r="F6" i="3"/>
  <c r="I6" i="3" s="1"/>
  <c r="F10" i="3"/>
  <c r="I10" i="3" s="1"/>
  <c r="F21" i="3"/>
  <c r="I21" i="3" s="1"/>
  <c r="I15" i="3"/>
  <c r="F18" i="3"/>
  <c r="I18" i="3" s="1"/>
  <c r="F14" i="3"/>
  <c r="I14" i="3" s="1"/>
  <c r="F11" i="3"/>
  <c r="I11" i="3" s="1"/>
  <c r="F13" i="3"/>
  <c r="I13" i="3" s="1"/>
  <c r="F23" i="3"/>
  <c r="I23" i="3" s="1"/>
  <c r="I8" i="3"/>
  <c r="F22" i="3"/>
  <c r="I22" i="3" s="1"/>
  <c r="I20" i="3"/>
  <c r="F17" i="3"/>
  <c r="I17" i="3" s="1"/>
  <c r="I29" i="2" l="1"/>
  <c r="I16" i="2"/>
  <c r="E16" i="2"/>
  <c r="E13" i="2" l="1"/>
  <c r="I14" i="2"/>
  <c r="I15" i="2"/>
  <c r="I17" i="2"/>
  <c r="I18" i="2"/>
  <c r="I19" i="2"/>
  <c r="I20" i="2"/>
  <c r="I21" i="2"/>
  <c r="I22" i="2"/>
  <c r="I23" i="2"/>
  <c r="I24" i="2"/>
  <c r="I25" i="2"/>
  <c r="I26" i="2"/>
  <c r="I27" i="2"/>
  <c r="I28" i="2"/>
  <c r="I30" i="2"/>
  <c r="I31" i="2"/>
  <c r="I32" i="2"/>
  <c r="I13" i="2"/>
  <c r="H14" i="2"/>
  <c r="H15" i="2"/>
  <c r="H17" i="2"/>
  <c r="H18" i="2"/>
  <c r="H19" i="2"/>
  <c r="H20" i="2"/>
  <c r="H21" i="2"/>
  <c r="H22" i="2"/>
  <c r="H23" i="2"/>
  <c r="H24" i="2"/>
  <c r="H25" i="2"/>
  <c r="H26" i="2"/>
  <c r="H27" i="2"/>
  <c r="H28" i="2"/>
  <c r="H31" i="2"/>
  <c r="H32" i="2"/>
  <c r="E32" i="2"/>
  <c r="E31" i="2"/>
  <c r="E30" i="2"/>
  <c r="E28" i="2"/>
  <c r="E27" i="2"/>
  <c r="E26" i="2"/>
  <c r="E25" i="2"/>
  <c r="E24" i="2"/>
  <c r="E23" i="2"/>
  <c r="E22" i="2"/>
  <c r="E21" i="2"/>
  <c r="E20" i="2"/>
  <c r="E19" i="2"/>
  <c r="E18" i="2"/>
  <c r="E17" i="2"/>
  <c r="E15" i="2"/>
  <c r="E14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3" i="2"/>
  <c r="F3" i="2" s="1"/>
  <c r="F21" i="2" l="1"/>
  <c r="G21" i="2" s="1"/>
  <c r="F22" i="2"/>
  <c r="G22" i="2" s="1"/>
  <c r="F28" i="2"/>
  <c r="G28" i="2" s="1"/>
  <c r="F17" i="2"/>
  <c r="G17" i="2" s="1"/>
  <c r="F29" i="2"/>
  <c r="G29" i="2" s="1"/>
  <c r="H29" i="2" s="1"/>
  <c r="F18" i="2"/>
  <c r="G18" i="2" s="1"/>
  <c r="F30" i="2"/>
  <c r="G30" i="2" s="1"/>
  <c r="H30" i="2" s="1"/>
  <c r="F19" i="2"/>
  <c r="G19" i="2" s="1"/>
  <c r="F31" i="2"/>
  <c r="G31" i="2" s="1"/>
  <c r="F20" i="2"/>
  <c r="G20" i="2" s="1"/>
  <c r="F32" i="2"/>
  <c r="G32" i="2" s="1"/>
  <c r="F23" i="2"/>
  <c r="G23" i="2" s="1"/>
  <c r="F13" i="2"/>
  <c r="G13" i="2" s="1"/>
  <c r="H13" i="2" s="1"/>
  <c r="F24" i="2"/>
  <c r="G24" i="2" s="1"/>
  <c r="F14" i="2"/>
  <c r="G14" i="2" s="1"/>
  <c r="F15" i="2"/>
  <c r="G15" i="2" s="1"/>
  <c r="F25" i="2"/>
  <c r="G25" i="2" s="1"/>
  <c r="F26" i="2"/>
  <c r="G26" i="2" s="1"/>
  <c r="F16" i="2"/>
  <c r="G16" i="2" s="1"/>
  <c r="H16" i="2" s="1"/>
  <c r="F27" i="2"/>
  <c r="G27" i="2" s="1"/>
</calcChain>
</file>

<file path=xl/sharedStrings.xml><?xml version="1.0" encoding="utf-8"?>
<sst xmlns="http://schemas.openxmlformats.org/spreadsheetml/2006/main" count="91" uniqueCount="71">
  <si>
    <t>Standard BSA</t>
  </si>
  <si>
    <t>Sample</t>
  </si>
  <si>
    <t>A1</t>
  </si>
  <si>
    <t>A2</t>
  </si>
  <si>
    <t>A3</t>
  </si>
  <si>
    <t>Mean</t>
  </si>
  <si>
    <t xml:space="preserve">Normalized </t>
  </si>
  <si>
    <t>Protein concentration</t>
  </si>
  <si>
    <t>a</t>
  </si>
  <si>
    <t>b</t>
  </si>
  <si>
    <t>c</t>
  </si>
  <si>
    <t>d</t>
  </si>
  <si>
    <t>e</t>
  </si>
  <si>
    <t>r</t>
  </si>
  <si>
    <t>f</t>
  </si>
  <si>
    <r>
      <t>r</t>
    </r>
    <r>
      <rPr>
        <b/>
        <vertAlign val="superscript"/>
        <sz val="7"/>
        <rFont val="Cambria"/>
        <family val="1"/>
      </rPr>
      <t>2</t>
    </r>
  </si>
  <si>
    <t>g</t>
  </si>
  <si>
    <t>Dilution</t>
  </si>
  <si>
    <t>h</t>
  </si>
  <si>
    <t>i</t>
  </si>
  <si>
    <t>dilution 1/10</t>
  </si>
  <si>
    <t>STDEV.S</t>
  </si>
  <si>
    <t>gel</t>
  </si>
  <si>
    <t>volume (ul)</t>
  </si>
  <si>
    <t>prot (ug)</t>
  </si>
  <si>
    <t>Prot concentration</t>
  </si>
  <si>
    <t>ul Lysis buffer</t>
  </si>
  <si>
    <t>LDS 4X</t>
  </si>
  <si>
    <t>RA 10x</t>
  </si>
  <si>
    <t>Vf</t>
  </si>
  <si>
    <t>1.0 mm thickness</t>
  </si>
  <si>
    <t>10-well</t>
  </si>
  <si>
    <t>25 µL</t>
  </si>
  <si>
    <t>12-well</t>
  </si>
  <si>
    <t>20 µL</t>
  </si>
  <si>
    <t xml:space="preserve">put antioxdant between gel </t>
  </si>
  <si>
    <t>run gel until remove front migration</t>
  </si>
  <si>
    <t>MW*</t>
  </si>
  <si>
    <t>loading buf.</t>
  </si>
  <si>
    <t>MW* = Page Ruler Plus</t>
  </si>
  <si>
    <t>Day 0</t>
  </si>
  <si>
    <t>Blot</t>
  </si>
  <si>
    <r>
      <t>1</t>
    </r>
    <r>
      <rPr>
        <b/>
        <vertAlign val="superscript"/>
        <sz val="11"/>
        <color theme="5"/>
        <rFont val="Calibri"/>
        <family val="2"/>
        <scheme val="minor"/>
      </rPr>
      <t>st</t>
    </r>
    <r>
      <rPr>
        <b/>
        <sz val="11"/>
        <color theme="5"/>
        <rFont val="Calibri"/>
        <family val="2"/>
        <scheme val="minor"/>
      </rPr>
      <t xml:space="preserve"> antibody</t>
    </r>
  </si>
  <si>
    <r>
      <t>2</t>
    </r>
    <r>
      <rPr>
        <b/>
        <vertAlign val="superscript"/>
        <sz val="11"/>
        <color theme="5"/>
        <rFont val="Calibri"/>
        <family val="2"/>
        <scheme val="minor"/>
      </rPr>
      <t>nd</t>
    </r>
    <r>
      <rPr>
        <b/>
        <sz val="11"/>
        <color theme="5"/>
        <rFont val="Calibri"/>
        <family val="2"/>
        <scheme val="minor"/>
      </rPr>
      <t xml:space="preserve"> antibody</t>
    </r>
  </si>
  <si>
    <t>#1</t>
  </si>
  <si>
    <t>TH</t>
  </si>
  <si>
    <t>Rabbit</t>
  </si>
  <si>
    <t>Day 1</t>
  </si>
  <si>
    <t>#2</t>
  </si>
  <si>
    <t>#3</t>
  </si>
  <si>
    <t>Day 2</t>
  </si>
  <si>
    <t>#4</t>
  </si>
  <si>
    <t>Day 3</t>
  </si>
  <si>
    <t>antibody</t>
  </si>
  <si>
    <t>company</t>
  </si>
  <si>
    <t>ref</t>
  </si>
  <si>
    <t>anti</t>
  </si>
  <si>
    <t>dilution</t>
  </si>
  <si>
    <t>kda</t>
  </si>
  <si>
    <t>Day 4</t>
  </si>
  <si>
    <t>Volume : ul ?</t>
  </si>
  <si>
    <t>ul Proteins for 40ug</t>
  </si>
  <si>
    <t>Gels #1_ SNCA_Female</t>
  </si>
  <si>
    <t>Gels #2_ SNCA-Phospho_Female</t>
  </si>
  <si>
    <t>Gels #3_SNCA_Male</t>
  </si>
  <si>
    <t>Gels #4_SNCA-phospho_Male</t>
  </si>
  <si>
    <t>Stand by</t>
  </si>
  <si>
    <t xml:space="preserve">WB 2 gel,
DD/MM/2023
 10uL/each gel
20ug prot
ladder both side </t>
  </si>
  <si>
    <t>4-12% Bis-Tris, precast gels, 12 wells</t>
  </si>
  <si>
    <t>load gel 1 and 2, PVDF membrane, transfer Overnight RT 70mA</t>
  </si>
  <si>
    <t xml:space="preserve">WB  gel 1,
31/07/2023
 10uL/each gel
20ug prot
ladder well 1, 
LB empty well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</si>
</sst>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color rgb="FFFF0000"/>
      <name val="Calibri"/>
      <family val="2"/>
      <scheme val="minor"/>
    </font>
    <font>
      <sz val="7"/>
      <name val="Cambria"/>
      <family val="1"/>
    </font>
    <font>
      <b/>
      <sz val="9"/>
      <color rgb="FFFFFFFF"/>
      <name val="Calibri"/>
      <family val="2"/>
      <scheme val="minor"/>
    </font>
    <font>
      <sz val="10"/>
      <name val="Arial"/>
      <family val="2"/>
    </font>
    <font>
      <b/>
      <sz val="9"/>
      <color rgb="FF05295A"/>
      <name val="Calibri"/>
      <family val="2"/>
      <scheme val="minor"/>
    </font>
    <font>
      <sz val="9"/>
      <color rgb="FF05295A"/>
      <name val="Calibri"/>
      <family val="2"/>
      <scheme val="minor"/>
    </font>
    <font>
      <b/>
      <sz val="7"/>
      <name val="Cambria"/>
      <family val="1"/>
    </font>
    <font>
      <b/>
      <vertAlign val="superscript"/>
      <sz val="7"/>
      <name val="Cambria"/>
      <family val="1"/>
    </font>
    <font>
      <b/>
      <sz val="7"/>
      <color rgb="FFFF0000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8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vertAlign val="superscript"/>
      <sz val="11"/>
      <color theme="5"/>
      <name val="Calibri"/>
      <family val="2"/>
      <scheme val="minor"/>
    </font>
    <font>
      <b/>
      <i/>
      <sz val="10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73779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6">
    <xf numFmtId="0" fontId="0" fillId="0" borderId="0"/>
    <xf numFmtId="0" fontId="1" fillId="2" borderId="1" applyNumberFormat="0" applyFont="0" applyAlignment="0" applyProtection="0"/>
    <xf numFmtId="0" fontId="2" fillId="0" borderId="0"/>
    <xf numFmtId="0" fontId="6" fillId="2" borderId="1" applyNumberFormat="0" applyFont="0" applyAlignment="0" applyProtection="0"/>
    <xf numFmtId="0" fontId="13" fillId="7" borderId="15" applyNumberFormat="0" applyAlignment="0" applyProtection="0"/>
    <xf numFmtId="0" fontId="16" fillId="7" borderId="15" applyNumberFormat="0" applyAlignment="0" applyProtection="0"/>
  </cellStyleXfs>
  <cellXfs count="93">
    <xf numFmtId="0" fontId="0" fillId="0" borderId="0" xfId="0"/>
    <xf numFmtId="0" fontId="2" fillId="0" borderId="0" xfId="2"/>
    <xf numFmtId="0" fontId="4" fillId="0" borderId="0" xfId="2" applyFont="1"/>
    <xf numFmtId="0" fontId="5" fillId="3" borderId="2" xfId="2" applyFont="1" applyFill="1" applyBorder="1" applyAlignment="1">
      <alignment horizontal="center"/>
    </xf>
    <xf numFmtId="0" fontId="7" fillId="2" borderId="2" xfId="3" applyFont="1" applyBorder="1" applyAlignment="1">
      <alignment horizontal="center"/>
    </xf>
    <xf numFmtId="164" fontId="8" fillId="2" borderId="2" xfId="3" applyNumberFormat="1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164" fontId="4" fillId="4" borderId="4" xfId="2" applyNumberFormat="1" applyFont="1" applyFill="1" applyBorder="1" applyAlignment="1">
      <alignment horizontal="center"/>
    </xf>
    <xf numFmtId="0" fontId="9" fillId="0" borderId="5" xfId="2" applyFont="1" applyBorder="1" applyAlignment="1">
      <alignment horizontal="center"/>
    </xf>
    <xf numFmtId="164" fontId="4" fillId="4" borderId="6" xfId="2" applyNumberFormat="1" applyFont="1" applyFill="1" applyBorder="1" applyAlignment="1">
      <alignment horizontal="center"/>
    </xf>
    <xf numFmtId="0" fontId="9" fillId="0" borderId="7" xfId="2" applyFont="1" applyBorder="1" applyAlignment="1">
      <alignment horizontal="center"/>
    </xf>
    <xf numFmtId="164" fontId="4" fillId="4" borderId="8" xfId="2" applyNumberFormat="1" applyFont="1" applyFill="1" applyBorder="1" applyAlignment="1">
      <alignment horizontal="center"/>
    </xf>
    <xf numFmtId="0" fontId="9" fillId="0" borderId="0" xfId="2" applyFont="1" applyAlignment="1">
      <alignment horizontal="center"/>
    </xf>
    <xf numFmtId="0" fontId="5" fillId="3" borderId="9" xfId="2" applyFont="1" applyFill="1" applyBorder="1" applyAlignment="1">
      <alignment horizontal="center"/>
    </xf>
    <xf numFmtId="1" fontId="11" fillId="0" borderId="10" xfId="1" applyNumberFormat="1" applyFont="1" applyFill="1" applyBorder="1" applyAlignment="1">
      <alignment horizontal="center"/>
    </xf>
    <xf numFmtId="164" fontId="12" fillId="5" borderId="11" xfId="3" applyNumberFormat="1" applyFont="1" applyFill="1" applyBorder="1" applyAlignment="1">
      <alignment horizontal="center"/>
    </xf>
    <xf numFmtId="2" fontId="12" fillId="5" borderId="9" xfId="3" applyNumberFormat="1" applyFont="1" applyFill="1" applyBorder="1" applyAlignment="1">
      <alignment horizontal="center"/>
    </xf>
    <xf numFmtId="1" fontId="11" fillId="0" borderId="12" xfId="1" applyNumberFormat="1" applyFont="1" applyFill="1" applyBorder="1" applyAlignment="1">
      <alignment horizontal="center"/>
    </xf>
    <xf numFmtId="164" fontId="12" fillId="5" borderId="2" xfId="3" applyNumberFormat="1" applyFont="1" applyFill="1" applyBorder="1" applyAlignment="1">
      <alignment horizontal="center"/>
    </xf>
    <xf numFmtId="2" fontId="12" fillId="5" borderId="2" xfId="3" applyNumberFormat="1" applyFont="1" applyFill="1" applyBorder="1" applyAlignment="1">
      <alignment horizontal="center"/>
    </xf>
    <xf numFmtId="1" fontId="11" fillId="0" borderId="2" xfId="1" applyNumberFormat="1" applyFont="1" applyFill="1" applyBorder="1" applyAlignment="1">
      <alignment horizontal="center"/>
    </xf>
    <xf numFmtId="1" fontId="11" fillId="0" borderId="13" xfId="1" applyNumberFormat="1" applyFont="1" applyFill="1" applyBorder="1" applyAlignment="1">
      <alignment horizontal="center"/>
    </xf>
    <xf numFmtId="164" fontId="12" fillId="5" borderId="13" xfId="3" applyNumberFormat="1" applyFont="1" applyFill="1" applyBorder="1" applyAlignment="1">
      <alignment horizontal="center"/>
    </xf>
    <xf numFmtId="2" fontId="12" fillId="5" borderId="13" xfId="3" applyNumberFormat="1" applyFont="1" applyFill="1" applyBorder="1" applyAlignment="1">
      <alignment horizontal="center"/>
    </xf>
    <xf numFmtId="1" fontId="11" fillId="0" borderId="14" xfId="1" applyNumberFormat="1" applyFont="1" applyFill="1" applyBorder="1" applyAlignment="1">
      <alignment horizontal="center"/>
    </xf>
    <xf numFmtId="164" fontId="12" fillId="5" borderId="14" xfId="3" applyNumberFormat="1" applyFont="1" applyFill="1" applyBorder="1" applyAlignment="1">
      <alignment horizontal="center"/>
    </xf>
    <xf numFmtId="2" fontId="12" fillId="5" borderId="14" xfId="3" applyNumberFormat="1" applyFont="1" applyFill="1" applyBorder="1" applyAlignment="1">
      <alignment horizontal="center"/>
    </xf>
    <xf numFmtId="165" fontId="2" fillId="0" borderId="0" xfId="2" applyNumberFormat="1" applyAlignment="1">
      <alignment horizontal="center"/>
    </xf>
    <xf numFmtId="166" fontId="2" fillId="0" borderId="0" xfId="2" applyNumberFormat="1"/>
    <xf numFmtId="0" fontId="6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0" fillId="6" borderId="0" xfId="0" applyFill="1"/>
    <xf numFmtId="166" fontId="2" fillId="6" borderId="0" xfId="2" applyNumberFormat="1" applyFill="1"/>
    <xf numFmtId="0" fontId="3" fillId="0" borderId="2" xfId="2" applyFont="1" applyBorder="1" applyAlignment="1">
      <alignment horizontal="center"/>
    </xf>
    <xf numFmtId="0" fontId="0" fillId="0" borderId="0" xfId="0" applyAlignment="1">
      <alignment horizontal="center"/>
    </xf>
    <xf numFmtId="0" fontId="0" fillId="8" borderId="0" xfId="0" applyFill="1" applyAlignment="1">
      <alignment horizontal="center"/>
    </xf>
    <xf numFmtId="165" fontId="0" fillId="0" borderId="0" xfId="0" applyNumberFormat="1"/>
    <xf numFmtId="0" fontId="0" fillId="0" borderId="17" xfId="0" applyBorder="1"/>
    <xf numFmtId="0" fontId="17" fillId="9" borderId="18" xfId="5" applyFont="1" applyFill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0" xfId="0" applyFont="1" applyAlignment="1">
      <alignment horizontal="center"/>
    </xf>
    <xf numFmtId="2" fontId="12" fillId="5" borderId="11" xfId="3" applyNumberFormat="1" applyFont="1" applyFill="1" applyBorder="1" applyAlignment="1">
      <alignment horizontal="center"/>
    </xf>
    <xf numFmtId="2" fontId="19" fillId="0" borderId="11" xfId="0" applyNumberFormat="1" applyFont="1" applyBorder="1" applyAlignment="1">
      <alignment horizontal="center"/>
    </xf>
    <xf numFmtId="2" fontId="19" fillId="0" borderId="22" xfId="0" applyNumberFormat="1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165" fontId="19" fillId="0" borderId="23" xfId="0" applyNumberFormat="1" applyFont="1" applyBorder="1" applyAlignment="1">
      <alignment horizontal="center"/>
    </xf>
    <xf numFmtId="165" fontId="19" fillId="0" borderId="0" xfId="0" applyNumberFormat="1" applyFont="1" applyAlignment="1">
      <alignment horizontal="center"/>
    </xf>
    <xf numFmtId="165" fontId="19" fillId="0" borderId="9" xfId="0" applyNumberFormat="1" applyFont="1" applyBorder="1" applyAlignment="1">
      <alignment horizontal="center" vertical="center" wrapText="1"/>
    </xf>
    <xf numFmtId="1" fontId="11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2" fontId="19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165" fontId="19" fillId="0" borderId="24" xfId="0" applyNumberFormat="1" applyFont="1" applyBorder="1" applyAlignment="1">
      <alignment horizontal="center"/>
    </xf>
    <xf numFmtId="165" fontId="19" fillId="0" borderId="18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2" fontId="19" fillId="0" borderId="18" xfId="0" applyNumberFormat="1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165" fontId="19" fillId="0" borderId="25" xfId="0" applyNumberFormat="1" applyFont="1" applyBorder="1" applyAlignment="1">
      <alignment horizontal="center"/>
    </xf>
    <xf numFmtId="0" fontId="15" fillId="0" borderId="0" xfId="0" applyFont="1"/>
    <xf numFmtId="0" fontId="0" fillId="0" borderId="26" xfId="0" applyBorder="1"/>
    <xf numFmtId="2" fontId="19" fillId="0" borderId="9" xfId="0" applyNumberFormat="1" applyFont="1" applyBorder="1" applyAlignment="1">
      <alignment horizontal="center"/>
    </xf>
    <xf numFmtId="165" fontId="19" fillId="0" borderId="27" xfId="0" applyNumberFormat="1" applyFont="1" applyBorder="1" applyAlignment="1">
      <alignment horizontal="center"/>
    </xf>
    <xf numFmtId="165" fontId="19" fillId="0" borderId="14" xfId="0" applyNumberFormat="1" applyFont="1" applyBorder="1" applyAlignment="1">
      <alignment horizontal="center" vertical="center"/>
    </xf>
    <xf numFmtId="2" fontId="19" fillId="0" borderId="13" xfId="0" applyNumberFormat="1" applyFont="1" applyBorder="1" applyAlignment="1">
      <alignment horizontal="center"/>
    </xf>
    <xf numFmtId="1" fontId="20" fillId="0" borderId="0" xfId="1" applyNumberFormat="1" applyFont="1" applyFill="1" applyBorder="1" applyAlignment="1">
      <alignment horizontal="center"/>
    </xf>
    <xf numFmtId="1" fontId="20" fillId="0" borderId="28" xfId="1" applyNumberFormat="1" applyFont="1" applyFill="1" applyBorder="1" applyAlignment="1">
      <alignment horizontal="center"/>
    </xf>
    <xf numFmtId="2" fontId="19" fillId="0" borderId="29" xfId="0" applyNumberFormat="1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165" fontId="19" fillId="0" borderId="30" xfId="0" applyNumberFormat="1" applyFont="1" applyBorder="1" applyAlignment="1">
      <alignment horizontal="center"/>
    </xf>
    <xf numFmtId="0" fontId="0" fillId="0" borderId="31" xfId="0" applyBorder="1"/>
    <xf numFmtId="0" fontId="2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" fontId="22" fillId="9" borderId="2" xfId="1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14" fontId="25" fillId="7" borderId="32" xfId="4" applyNumberFormat="1" applyFont="1" applyBorder="1" applyAlignment="1">
      <alignment horizontal="center" vertical="center"/>
    </xf>
    <xf numFmtId="14" fontId="25" fillId="7" borderId="33" xfId="4" applyNumberFormat="1" applyFont="1" applyBorder="1" applyAlignment="1">
      <alignment horizontal="center" vertical="center"/>
    </xf>
    <xf numFmtId="14" fontId="25" fillId="7" borderId="34" xfId="4" applyNumberFormat="1" applyFont="1" applyBorder="1" applyAlignment="1">
      <alignment horizontal="center" vertical="center"/>
    </xf>
    <xf numFmtId="14" fontId="25" fillId="7" borderId="35" xfId="4" applyNumberFormat="1" applyFont="1" applyBorder="1" applyAlignment="1">
      <alignment horizontal="center" vertical="center"/>
    </xf>
    <xf numFmtId="14" fontId="25" fillId="7" borderId="36" xfId="4" applyNumberFormat="1" applyFont="1" applyBorder="1" applyAlignment="1">
      <alignment horizontal="center" vertical="center"/>
    </xf>
    <xf numFmtId="14" fontId="25" fillId="7" borderId="37" xfId="4" applyNumberFormat="1" applyFont="1" applyBorder="1" applyAlignment="1">
      <alignment horizontal="center" vertical="center"/>
    </xf>
    <xf numFmtId="0" fontId="25" fillId="7" borderId="16" xfId="4" applyFont="1" applyBorder="1" applyAlignment="1">
      <alignment horizontal="center"/>
    </xf>
    <xf numFmtId="0" fontId="25" fillId="7" borderId="16" xfId="4" applyFont="1" applyBorder="1" applyAlignment="1">
      <alignment horizontal="center" vertical="center"/>
    </xf>
    <xf numFmtId="0" fontId="27" fillId="7" borderId="38" xfId="4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7" fillId="7" borderId="39" xfId="4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7" fontId="0" fillId="0" borderId="0" xfId="0" applyNumberFormat="1"/>
  </cellXfs>
  <cellStyles count="6">
    <cellStyle name="Calculation" xfId="4" builtinId="22"/>
    <cellStyle name="Calculation 2" xfId="5" xr:uid="{344A7432-BD2C-4C13-9AC5-52E538C61AB8}"/>
    <cellStyle name="Normal" xfId="0" builtinId="0"/>
    <cellStyle name="Normal 2 2" xfId="2" xr:uid="{52C11EF3-9DD1-4196-B5BF-332B7F8D3FFF}"/>
    <cellStyle name="Note" xfId="1" builtinId="10"/>
    <cellStyle name="Note 2" xfId="3" xr:uid="{EAB6761D-6D4A-4890-91B5-D87800D7ADA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17024450891007045"/>
                  <c:y val="-4.098409385573791E-2"/>
                </c:manualLayout>
              </c:layout>
              <c:numFmt formatCode="General" sourceLinked="0"/>
            </c:trendlineLbl>
          </c:trendline>
          <c:xVal>
            <c:numRef>
              <c:f>'Protein Quantification'!$G$3:$G$10</c:f>
              <c:numCache>
                <c:formatCode>General</c:formatCode>
                <c:ptCount val="8"/>
                <c:pt idx="0">
                  <c:v>0</c:v>
                </c:pt>
                <c:pt idx="1">
                  <c:v>2.5000000000000001E-2</c:v>
                </c:pt>
                <c:pt idx="2">
                  <c:v>0.125</c:v>
                </c:pt>
                <c:pt idx="3">
                  <c:v>0.25</c:v>
                </c:pt>
                <c:pt idx="4">
                  <c:v>0.5</c:v>
                </c:pt>
                <c:pt idx="5">
                  <c:v>0.75</c:v>
                </c:pt>
                <c:pt idx="6">
                  <c:v>1</c:v>
                </c:pt>
                <c:pt idx="7">
                  <c:v>1.5</c:v>
                </c:pt>
              </c:numCache>
            </c:numRef>
          </c:xVal>
          <c:yVal>
            <c:numRef>
              <c:f>'Protein Quantification'!$F$3:$F$10</c:f>
              <c:numCache>
                <c:formatCode>0.000</c:formatCode>
                <c:ptCount val="8"/>
                <c:pt idx="0">
                  <c:v>0</c:v>
                </c:pt>
                <c:pt idx="1">
                  <c:v>5.0000000000000044E-3</c:v>
                </c:pt>
                <c:pt idx="2">
                  <c:v>2.8200000000000003E-2</c:v>
                </c:pt>
                <c:pt idx="3">
                  <c:v>6.275E-2</c:v>
                </c:pt>
                <c:pt idx="4">
                  <c:v>0.12925</c:v>
                </c:pt>
                <c:pt idx="5">
                  <c:v>0.19954999999999998</c:v>
                </c:pt>
                <c:pt idx="6">
                  <c:v>0.23750000000000002</c:v>
                </c:pt>
                <c:pt idx="7">
                  <c:v>0.36045000000000005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B8-431A-80D9-C12658812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938048"/>
        <c:axId val="146938608"/>
      </c:scatterChart>
      <c:valAx>
        <c:axId val="14693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6938608"/>
        <c:crosses val="autoZero"/>
        <c:crossBetween val="midCat"/>
      </c:valAx>
      <c:valAx>
        <c:axId val="146938608"/>
        <c:scaling>
          <c:orientation val="minMax"/>
        </c:scaling>
        <c:delete val="0"/>
        <c:axPos val="l"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469380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408305</xdr:colOff>
      <xdr:row>10</xdr:row>
      <xdr:rowOff>150495</xdr:rowOff>
    </xdr:from>
    <xdr:to>
      <xdr:col>15</xdr:col>
      <xdr:colOff>634365</xdr:colOff>
      <xdr:row>19</xdr:row>
      <xdr:rowOff>28575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5123DDB-1944-4B62-87F6-8DFFD7AA4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</xdr:colOff>
      <xdr:row>24</xdr:row>
      <xdr:rowOff>49530</xdr:rowOff>
    </xdr:from>
    <xdr:to>
      <xdr:col>16</xdr:col>
      <xdr:colOff>205740</xdr:colOff>
      <xdr:row>39</xdr:row>
      <xdr:rowOff>134601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58C226-FDAA-4642-A179-A2BABC1D1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425315"/>
          <a:ext cx="6276975" cy="2792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2D44-5F85-477B-9817-373EC3E7283C}">
  <dimension ref="A1:L8"/>
  <sheetViews>
    <sheetView workbookViewId="0">
      <selection activeCell="A6" sqref="A6:J8"/>
    </sheetView>
  </sheetViews>
  <sheetFormatPr defaultRowHeight="14.4" x14ac:dyDescent="0.3"/>
  <sheetData>
    <row r="1" spans="1:12" x14ac:dyDescent="0.3">
      <c r="A1">
        <v>9.6500000000000002E-2</v>
      </c>
      <c r="B1">
        <v>0.1042</v>
      </c>
      <c r="C1">
        <v>0.12790000000000001</v>
      </c>
      <c r="D1">
        <v>0.16200000000000001</v>
      </c>
      <c r="E1">
        <v>0.2283</v>
      </c>
      <c r="F1">
        <v>0.29749999999999999</v>
      </c>
      <c r="G1">
        <v>0.33529999999999999</v>
      </c>
      <c r="H1">
        <v>0.46610000000000001</v>
      </c>
      <c r="I1">
        <v>0.57589999999999997</v>
      </c>
      <c r="J1">
        <v>0.1019</v>
      </c>
      <c r="K1">
        <v>4.7500000000000001E-2</v>
      </c>
      <c r="L1">
        <v>4.8800000000000003E-2</v>
      </c>
    </row>
    <row r="2" spans="1:12" x14ac:dyDescent="0.3">
      <c r="A2">
        <v>0.10349999999999999</v>
      </c>
      <c r="B2">
        <v>0.10580000000000001</v>
      </c>
      <c r="C2">
        <v>0.1285</v>
      </c>
      <c r="D2">
        <v>0.16350000000000001</v>
      </c>
      <c r="E2">
        <v>0.23019999999999999</v>
      </c>
      <c r="F2">
        <v>0.30159999999999998</v>
      </c>
      <c r="G2">
        <v>0.3397</v>
      </c>
      <c r="H2">
        <v>0.45479999999999998</v>
      </c>
      <c r="I2">
        <v>0.57769999999999999</v>
      </c>
      <c r="J2">
        <v>0.10100000000000001</v>
      </c>
      <c r="K2">
        <v>4.8000000000000001E-2</v>
      </c>
      <c r="L2">
        <v>4.8500000000000001E-2</v>
      </c>
    </row>
    <row r="3" spans="1:12" x14ac:dyDescent="0.3">
      <c r="A3">
        <v>0.2374</v>
      </c>
      <c r="B3">
        <v>0.2712</v>
      </c>
      <c r="C3">
        <v>0.3241</v>
      </c>
      <c r="D3">
        <v>0.21340000000000001</v>
      </c>
      <c r="E3">
        <v>0.21709999999999999</v>
      </c>
      <c r="F3">
        <v>0.2336</v>
      </c>
      <c r="G3">
        <v>0.2782</v>
      </c>
      <c r="H3">
        <v>0.3044</v>
      </c>
      <c r="I3">
        <v>0.2036</v>
      </c>
      <c r="J3">
        <v>0.24990000000000001</v>
      </c>
      <c r="K3">
        <v>4.9299999999999997E-2</v>
      </c>
      <c r="L3">
        <v>4.9500000000000002E-2</v>
      </c>
    </row>
    <row r="4" spans="1:12" x14ac:dyDescent="0.3">
      <c r="A4">
        <v>0.23230000000000001</v>
      </c>
      <c r="B4">
        <v>0.27750000000000002</v>
      </c>
      <c r="C4">
        <v>0.33050000000000002</v>
      </c>
      <c r="D4">
        <v>0.30159999999999998</v>
      </c>
      <c r="E4">
        <v>0.21970000000000001</v>
      </c>
      <c r="F4">
        <v>0.24229999999999999</v>
      </c>
      <c r="G4">
        <v>0.28710000000000002</v>
      </c>
      <c r="H4">
        <v>0.31159999999999999</v>
      </c>
      <c r="I4">
        <v>0.21049999999999999</v>
      </c>
      <c r="J4">
        <v>0.2596</v>
      </c>
      <c r="K4">
        <v>5.0099999999999999E-2</v>
      </c>
      <c r="L4">
        <v>0.1993</v>
      </c>
    </row>
    <row r="5" spans="1:12" x14ac:dyDescent="0.3">
      <c r="A5">
        <v>0.23100000000000001</v>
      </c>
      <c r="B5">
        <v>0.28039999999999998</v>
      </c>
      <c r="C5">
        <v>0.33589999999999998</v>
      </c>
      <c r="D5">
        <v>0.21010000000000001</v>
      </c>
      <c r="E5">
        <v>0.22140000000000001</v>
      </c>
      <c r="F5">
        <v>0.23960000000000001</v>
      </c>
      <c r="G5">
        <v>0.28989999999999999</v>
      </c>
      <c r="H5">
        <v>0.32169999999999999</v>
      </c>
      <c r="I5">
        <v>0.20369999999999999</v>
      </c>
      <c r="J5">
        <v>0.26429999999999998</v>
      </c>
      <c r="K5">
        <v>4.9799999999999997E-2</v>
      </c>
      <c r="L5">
        <v>5.04E-2</v>
      </c>
    </row>
    <row r="6" spans="1:12" x14ac:dyDescent="0.3">
      <c r="A6">
        <v>0.40570000000000001</v>
      </c>
      <c r="B6">
        <v>0.38540000000000002</v>
      </c>
      <c r="C6">
        <v>0.24360000000000001</v>
      </c>
      <c r="D6">
        <v>0.25419999999999998</v>
      </c>
      <c r="E6">
        <v>0.27960000000000002</v>
      </c>
      <c r="F6">
        <v>0.28920000000000001</v>
      </c>
      <c r="G6">
        <v>0.32179999999999997</v>
      </c>
      <c r="H6">
        <v>0.29770000000000002</v>
      </c>
      <c r="I6">
        <v>0.2868</v>
      </c>
      <c r="J6">
        <v>0.28689999999999999</v>
      </c>
      <c r="K6">
        <v>0.05</v>
      </c>
      <c r="L6">
        <v>5.0700000000000002E-2</v>
      </c>
    </row>
    <row r="7" spans="1:12" x14ac:dyDescent="0.3">
      <c r="A7">
        <v>0.41549999999999998</v>
      </c>
      <c r="B7">
        <v>0.40150000000000002</v>
      </c>
      <c r="C7">
        <v>0.25280000000000002</v>
      </c>
      <c r="D7">
        <v>0.25779999999999997</v>
      </c>
      <c r="E7">
        <v>0.28549999999999998</v>
      </c>
      <c r="F7">
        <v>0.29799999999999999</v>
      </c>
      <c r="G7">
        <v>0.32940000000000003</v>
      </c>
      <c r="H7">
        <v>0.32050000000000001</v>
      </c>
      <c r="I7">
        <v>0.30859999999999999</v>
      </c>
      <c r="J7">
        <v>0.29580000000000001</v>
      </c>
      <c r="K7">
        <v>5.1200000000000002E-2</v>
      </c>
      <c r="L7">
        <v>5.0700000000000002E-2</v>
      </c>
    </row>
    <row r="8" spans="1:12" x14ac:dyDescent="0.3">
      <c r="A8">
        <v>0.42730000000000001</v>
      </c>
      <c r="B8">
        <v>0.41299999999999998</v>
      </c>
      <c r="C8">
        <v>0.25040000000000001</v>
      </c>
      <c r="D8">
        <v>0.26350000000000001</v>
      </c>
      <c r="E8">
        <v>0.29830000000000001</v>
      </c>
      <c r="F8">
        <v>0.30499999999999999</v>
      </c>
      <c r="G8">
        <v>0.27510000000000001</v>
      </c>
      <c r="H8">
        <v>0.32279999999999998</v>
      </c>
      <c r="I8">
        <v>0.31530000000000002</v>
      </c>
      <c r="J8">
        <v>0.2923</v>
      </c>
      <c r="K8">
        <v>4.9500000000000002E-2</v>
      </c>
      <c r="L8">
        <v>5.1200000000000002E-2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8A2D7-EF26-45BD-8FCD-0E1207E73502}">
  <dimension ref="A1:U35"/>
  <sheetViews>
    <sheetView zoomScaleNormal="100" zoomScalePageLayoutView="200" workbookViewId="0">
      <selection activeCell="F41" sqref="F41"/>
    </sheetView>
  </sheetViews>
  <sheetFormatPr defaultColWidth="10.88671875" defaultRowHeight="13.2" x14ac:dyDescent="0.25"/>
  <cols>
    <col min="1" max="1" width="30.6640625" style="1" customWidth="1"/>
    <col min="2" max="3" width="8.33203125" style="1" customWidth="1"/>
    <col min="4" max="4" width="8.109375" style="1" customWidth="1"/>
    <col min="5" max="5" width="7.5546875" style="1" customWidth="1"/>
    <col min="6" max="6" width="8" style="1" customWidth="1"/>
    <col min="7" max="7" width="15.88671875" style="1" bestFit="1" customWidth="1"/>
    <col min="8" max="8" width="16.109375" style="1" bestFit="1" customWidth="1"/>
    <col min="9" max="16384" width="10.88671875" style="1"/>
  </cols>
  <sheetData>
    <row r="1" spans="1:14" ht="15.6" x14ac:dyDescent="0.3">
      <c r="A1" s="33" t="s">
        <v>0</v>
      </c>
      <c r="B1" s="33"/>
      <c r="C1" s="33"/>
      <c r="D1" s="33"/>
      <c r="E1" s="33"/>
      <c r="F1" s="33"/>
      <c r="G1" s="33"/>
      <c r="I1" s="2"/>
      <c r="L1" s="2"/>
      <c r="M1" s="2"/>
      <c r="N1" s="2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I2" s="2"/>
      <c r="L2" s="2"/>
      <c r="M2" s="2"/>
      <c r="N2" s="2"/>
    </row>
    <row r="3" spans="1:14" ht="14.4" x14ac:dyDescent="0.3">
      <c r="A3" s="4" t="s">
        <v>8</v>
      </c>
      <c r="B3">
        <v>9.6500000000000002E-2</v>
      </c>
      <c r="C3">
        <v>0.10349999999999999</v>
      </c>
      <c r="D3"/>
      <c r="E3" s="5">
        <f t="shared" ref="E3:E11" si="0">AVERAGE(B3:D3)</f>
        <v>0.1</v>
      </c>
      <c r="F3" s="5">
        <f t="shared" ref="F3:F9" si="1">E3-$E$3</f>
        <v>0</v>
      </c>
      <c r="G3" s="4">
        <v>0</v>
      </c>
      <c r="I3" s="2"/>
      <c r="L3" s="2"/>
      <c r="M3" s="2"/>
      <c r="N3" s="2"/>
    </row>
    <row r="4" spans="1:14" ht="15" thickBot="1" x14ac:dyDescent="0.35">
      <c r="A4" s="4" t="s">
        <v>9</v>
      </c>
      <c r="B4">
        <v>0.1042</v>
      </c>
      <c r="C4">
        <v>0.10580000000000001</v>
      </c>
      <c r="D4"/>
      <c r="E4" s="5">
        <f t="shared" si="0"/>
        <v>0.10500000000000001</v>
      </c>
      <c r="F4" s="5">
        <f t="shared" si="1"/>
        <v>5.0000000000000044E-3</v>
      </c>
      <c r="G4" s="4">
        <v>2.5000000000000001E-2</v>
      </c>
      <c r="I4" s="2"/>
      <c r="L4" s="2"/>
      <c r="M4" s="2"/>
      <c r="N4" s="2"/>
    </row>
    <row r="5" spans="1:14" ht="15" thickTop="1" x14ac:dyDescent="0.3">
      <c r="A5" s="4" t="s">
        <v>10</v>
      </c>
      <c r="B5">
        <v>0.12790000000000001</v>
      </c>
      <c r="C5">
        <v>0.1285</v>
      </c>
      <c r="D5"/>
      <c r="E5" s="5">
        <f t="shared" si="0"/>
        <v>0.12820000000000001</v>
      </c>
      <c r="F5" s="5">
        <f t="shared" si="1"/>
        <v>2.8200000000000003E-2</v>
      </c>
      <c r="G5" s="4">
        <v>0.125</v>
      </c>
      <c r="I5" s="2"/>
      <c r="K5" s="6" t="s">
        <v>8</v>
      </c>
      <c r="L5" s="7">
        <v>0.24199999999999999</v>
      </c>
      <c r="M5" s="2"/>
      <c r="N5" s="2"/>
    </row>
    <row r="6" spans="1:14" ht="14.4" x14ac:dyDescent="0.3">
      <c r="A6" s="4" t="s">
        <v>11</v>
      </c>
      <c r="B6">
        <v>0.16200000000000001</v>
      </c>
      <c r="C6">
        <v>0.16350000000000001</v>
      </c>
      <c r="D6"/>
      <c r="E6" s="5">
        <f t="shared" si="0"/>
        <v>0.16275000000000001</v>
      </c>
      <c r="F6" s="5">
        <f t="shared" si="1"/>
        <v>6.275E-2</v>
      </c>
      <c r="G6" s="4">
        <v>0.25</v>
      </c>
      <c r="I6" s="2"/>
      <c r="K6" s="8" t="s">
        <v>9</v>
      </c>
      <c r="L6" s="9">
        <v>2.3E-3</v>
      </c>
      <c r="M6" s="2"/>
      <c r="N6" s="2"/>
    </row>
    <row r="7" spans="1:14" ht="14.4" x14ac:dyDescent="0.3">
      <c r="A7" s="4" t="s">
        <v>12</v>
      </c>
      <c r="B7">
        <v>0.2283</v>
      </c>
      <c r="C7">
        <v>0.23019999999999999</v>
      </c>
      <c r="D7"/>
      <c r="E7" s="5">
        <f t="shared" si="0"/>
        <v>0.22925000000000001</v>
      </c>
      <c r="F7" s="5">
        <f t="shared" si="1"/>
        <v>0.12925</v>
      </c>
      <c r="G7" s="4">
        <v>0.5</v>
      </c>
      <c r="I7" s="2"/>
      <c r="K7" s="8" t="s">
        <v>13</v>
      </c>
      <c r="L7" s="9"/>
      <c r="M7" s="2"/>
      <c r="N7" s="2"/>
    </row>
    <row r="8" spans="1:14" ht="14.4" x14ac:dyDescent="0.3">
      <c r="A8" s="4" t="s">
        <v>14</v>
      </c>
      <c r="B8">
        <v>0.29749999999999999</v>
      </c>
      <c r="C8">
        <v>0.30159999999999998</v>
      </c>
      <c r="D8"/>
      <c r="E8" s="5">
        <f t="shared" si="0"/>
        <v>0.29954999999999998</v>
      </c>
      <c r="F8" s="5">
        <f t="shared" si="1"/>
        <v>0.19954999999999998</v>
      </c>
      <c r="G8" s="4">
        <v>0.75</v>
      </c>
      <c r="I8" s="2"/>
      <c r="K8" s="8" t="s">
        <v>15</v>
      </c>
      <c r="L8" s="9">
        <v>0.99670000000000003</v>
      </c>
      <c r="M8" s="2"/>
      <c r="N8" s="2"/>
    </row>
    <row r="9" spans="1:14" ht="15" thickBot="1" x14ac:dyDescent="0.35">
      <c r="A9" s="4" t="s">
        <v>16</v>
      </c>
      <c r="B9">
        <v>0.33529999999999999</v>
      </c>
      <c r="C9">
        <v>0.3397</v>
      </c>
      <c r="D9"/>
      <c r="E9" s="5">
        <f t="shared" si="0"/>
        <v>0.33750000000000002</v>
      </c>
      <c r="F9" s="5">
        <f t="shared" si="1"/>
        <v>0.23750000000000002</v>
      </c>
      <c r="G9" s="4">
        <v>1</v>
      </c>
      <c r="I9" s="2"/>
      <c r="K9" s="10" t="s">
        <v>17</v>
      </c>
      <c r="L9" s="11">
        <v>1</v>
      </c>
    </row>
    <row r="10" spans="1:14" ht="15" thickTop="1" x14ac:dyDescent="0.3">
      <c r="A10" s="4" t="s">
        <v>18</v>
      </c>
      <c r="B10">
        <v>0.46610000000000001</v>
      </c>
      <c r="C10">
        <v>0.45479999999999998</v>
      </c>
      <c r="D10"/>
      <c r="E10" s="5">
        <f t="shared" si="0"/>
        <v>0.46045000000000003</v>
      </c>
      <c r="F10" s="5">
        <f>E10-$E$3</f>
        <v>0.36045000000000005</v>
      </c>
      <c r="G10" s="4">
        <v>1.5</v>
      </c>
      <c r="I10" s="2"/>
      <c r="J10" s="12"/>
      <c r="K10" s="2"/>
      <c r="L10" s="2"/>
      <c r="M10" s="2"/>
    </row>
    <row r="11" spans="1:14" ht="14.4" x14ac:dyDescent="0.3">
      <c r="A11" s="4" t="s">
        <v>19</v>
      </c>
      <c r="B11">
        <v>0.57589999999999997</v>
      </c>
      <c r="C11">
        <v>0.57769999999999999</v>
      </c>
      <c r="D11"/>
      <c r="E11" s="5">
        <f t="shared" si="0"/>
        <v>0.57679999999999998</v>
      </c>
      <c r="F11" s="5">
        <f>E11-$E$3</f>
        <v>0.4768</v>
      </c>
      <c r="G11" s="4">
        <v>2</v>
      </c>
      <c r="I11" s="2"/>
      <c r="J11" s="2" t="s">
        <v>60</v>
      </c>
      <c r="K11" s="2"/>
      <c r="L11" s="2"/>
      <c r="M11" s="2"/>
      <c r="N11" s="2"/>
    </row>
    <row r="12" spans="1:14" ht="13.8" thickBot="1" x14ac:dyDescent="0.3">
      <c r="A12" s="13" t="s">
        <v>1</v>
      </c>
      <c r="B12" s="13" t="s">
        <v>2</v>
      </c>
      <c r="C12" s="13" t="s">
        <v>3</v>
      </c>
      <c r="D12" s="13" t="s">
        <v>4</v>
      </c>
      <c r="E12" s="13" t="s">
        <v>5</v>
      </c>
      <c r="F12" s="13" t="s">
        <v>6</v>
      </c>
      <c r="G12" s="13" t="s">
        <v>7</v>
      </c>
      <c r="H12" s="29" t="s">
        <v>20</v>
      </c>
      <c r="I12" s="30" t="s">
        <v>21</v>
      </c>
      <c r="L12" s="2"/>
      <c r="M12" s="2"/>
      <c r="N12" s="2"/>
    </row>
    <row r="13" spans="1:14" ht="14.4" x14ac:dyDescent="0.3">
      <c r="A13" s="14">
        <v>618</v>
      </c>
      <c r="B13">
        <v>0.2374</v>
      </c>
      <c r="C13">
        <v>0.23230000000000001</v>
      </c>
      <c r="D13">
        <v>0.23100000000000001</v>
      </c>
      <c r="E13" s="15">
        <f>AVERAGE(B13:D13)</f>
        <v>0.23356666666666667</v>
      </c>
      <c r="F13" s="15">
        <f>E13-$E$3</f>
        <v>0.13356666666666667</v>
      </c>
      <c r="G13" s="16">
        <f>(F13-$L$6)/$L$5*$L$9</f>
        <v>0.54242424242424248</v>
      </c>
      <c r="H13" s="27">
        <f>G13*10</f>
        <v>5.4242424242424248</v>
      </c>
      <c r="I13" s="28">
        <f>_xlfn.STDEV.S(B13:D13)</f>
        <v>3.3827996294982202E-3</v>
      </c>
    </row>
    <row r="14" spans="1:14" ht="14.4" x14ac:dyDescent="0.3">
      <c r="A14" s="17">
        <v>624</v>
      </c>
      <c r="B14">
        <v>0.2712</v>
      </c>
      <c r="C14">
        <v>0.27750000000000002</v>
      </c>
      <c r="D14">
        <v>0.28039999999999998</v>
      </c>
      <c r="E14" s="18">
        <f>AVERAGE(B14:D14)</f>
        <v>0.27636666666666665</v>
      </c>
      <c r="F14" s="18">
        <f t="shared" ref="F14:F30" si="2">E14-$E$3</f>
        <v>0.17636666666666664</v>
      </c>
      <c r="G14" s="19">
        <f>(F14-$L$6)/$L$5*$L$9</f>
        <v>0.71928374655647376</v>
      </c>
      <c r="H14" s="27">
        <f t="shared" ref="H14:H32" si="3">G14*10</f>
        <v>7.1928374655647378</v>
      </c>
      <c r="I14" s="28">
        <f>_xlfn.STDEV.S(B14:D14)</f>
        <v>4.7035447625523143E-3</v>
      </c>
    </row>
    <row r="15" spans="1:14" ht="14.4" x14ac:dyDescent="0.3">
      <c r="A15" s="17">
        <v>789</v>
      </c>
      <c r="B15">
        <v>0.3241</v>
      </c>
      <c r="C15">
        <v>0.33050000000000002</v>
      </c>
      <c r="D15">
        <v>0.33589999999999998</v>
      </c>
      <c r="E15" s="18">
        <f>AVERAGE(B15:D15)</f>
        <v>0.33016666666666666</v>
      </c>
      <c r="F15" s="18">
        <f t="shared" si="2"/>
        <v>0.23016666666666666</v>
      </c>
      <c r="G15" s="19">
        <f t="shared" ref="G15:G32" si="4">(F15-$L$6)/$L$5*$L$9</f>
        <v>0.94159779614325068</v>
      </c>
      <c r="H15" s="27">
        <f t="shared" si="3"/>
        <v>9.4159779614325068</v>
      </c>
      <c r="I15" s="28">
        <f>_xlfn.STDEV.S(B15:D15)</f>
        <v>5.9070579253409396E-3</v>
      </c>
    </row>
    <row r="16" spans="1:14" ht="14.4" x14ac:dyDescent="0.3">
      <c r="A16" s="17">
        <v>790</v>
      </c>
      <c r="B16">
        <v>0.21340000000000001</v>
      </c>
      <c r="C16" s="31">
        <v>0.30159999999999998</v>
      </c>
      <c r="D16">
        <v>0.21010000000000001</v>
      </c>
      <c r="E16" s="18">
        <f>AVERAGE(B16,D16)</f>
        <v>0.21174999999999999</v>
      </c>
      <c r="F16" s="18">
        <f t="shared" si="2"/>
        <v>0.11174999999999999</v>
      </c>
      <c r="G16" s="19">
        <f t="shared" si="4"/>
        <v>0.45227272727272727</v>
      </c>
      <c r="H16" s="27">
        <f t="shared" si="3"/>
        <v>4.5227272727272725</v>
      </c>
      <c r="I16" s="32">
        <f>_xlfn.STDEV.S(B16,D16)</f>
        <v>2.3334523779156048E-3</v>
      </c>
      <c r="K16"/>
      <c r="L16"/>
    </row>
    <row r="17" spans="1:21" ht="14.4" x14ac:dyDescent="0.3">
      <c r="A17" s="17">
        <v>393</v>
      </c>
      <c r="B17">
        <v>0.21709999999999999</v>
      </c>
      <c r="C17">
        <v>0.21970000000000001</v>
      </c>
      <c r="D17">
        <v>0.22140000000000001</v>
      </c>
      <c r="E17" s="18">
        <f t="shared" ref="E17:E28" si="5">AVERAGE(B17:D17)</f>
        <v>0.21940000000000001</v>
      </c>
      <c r="F17" s="18">
        <f t="shared" si="2"/>
        <v>0.11940000000000001</v>
      </c>
      <c r="G17" s="19">
        <f t="shared" si="4"/>
        <v>0.4838842975206612</v>
      </c>
      <c r="H17" s="27">
        <f t="shared" si="3"/>
        <v>4.838842975206612</v>
      </c>
      <c r="I17" s="28">
        <f t="shared" ref="I17:I28" si="6">_xlfn.STDEV.S(B17:D17)</f>
        <v>2.1656407827707847E-3</v>
      </c>
      <c r="K17"/>
      <c r="L17"/>
    </row>
    <row r="18" spans="1:21" ht="14.4" x14ac:dyDescent="0.3">
      <c r="A18" s="17">
        <v>398</v>
      </c>
      <c r="B18">
        <v>0.2336</v>
      </c>
      <c r="C18">
        <v>0.24229999999999999</v>
      </c>
      <c r="D18">
        <v>0.23960000000000001</v>
      </c>
      <c r="E18" s="18">
        <f t="shared" si="5"/>
        <v>0.23850000000000002</v>
      </c>
      <c r="F18" s="18">
        <f t="shared" si="2"/>
        <v>0.13850000000000001</v>
      </c>
      <c r="G18" s="19">
        <f t="shared" si="4"/>
        <v>0.562809917355372</v>
      </c>
      <c r="H18" s="27">
        <f t="shared" si="3"/>
        <v>5.6280991735537196</v>
      </c>
      <c r="I18" s="28">
        <f t="shared" si="6"/>
        <v>4.4530888156424581E-3</v>
      </c>
      <c r="K18"/>
      <c r="L18"/>
    </row>
    <row r="19" spans="1:21" ht="14.4" x14ac:dyDescent="0.3">
      <c r="A19" s="17">
        <v>371</v>
      </c>
      <c r="B19">
        <v>0.2782</v>
      </c>
      <c r="C19">
        <v>0.28710000000000002</v>
      </c>
      <c r="D19">
        <v>0.28989999999999999</v>
      </c>
      <c r="E19" s="18">
        <f t="shared" si="5"/>
        <v>0.28506666666666663</v>
      </c>
      <c r="F19" s="18">
        <f t="shared" si="2"/>
        <v>0.18506666666666663</v>
      </c>
      <c r="G19" s="19">
        <f t="shared" si="4"/>
        <v>0.75523415977961417</v>
      </c>
      <c r="H19" s="27">
        <f t="shared" si="3"/>
        <v>7.5523415977961417</v>
      </c>
      <c r="I19" s="28">
        <f t="shared" si="6"/>
        <v>6.1092825547140409E-3</v>
      </c>
      <c r="K19"/>
      <c r="L19"/>
    </row>
    <row r="20" spans="1:21" ht="14.4" x14ac:dyDescent="0.3">
      <c r="A20" s="20">
        <v>373</v>
      </c>
      <c r="B20">
        <v>0.3044</v>
      </c>
      <c r="C20">
        <v>0.31159999999999999</v>
      </c>
      <c r="D20">
        <v>0.32169999999999999</v>
      </c>
      <c r="E20" s="18">
        <f t="shared" si="5"/>
        <v>0.31256666666666666</v>
      </c>
      <c r="F20" s="18">
        <f t="shared" si="2"/>
        <v>0.21256666666666665</v>
      </c>
      <c r="G20" s="19">
        <f t="shared" si="4"/>
        <v>0.86887052341597792</v>
      </c>
      <c r="H20" s="27">
        <f t="shared" si="3"/>
        <v>8.6887052341597801</v>
      </c>
      <c r="I20" s="28">
        <f t="shared" si="6"/>
        <v>8.6904161772226526E-3</v>
      </c>
      <c r="K20"/>
      <c r="L20"/>
    </row>
    <row r="21" spans="1:21" ht="14.4" x14ac:dyDescent="0.3">
      <c r="A21" s="20">
        <v>800</v>
      </c>
      <c r="B21">
        <v>0.2036</v>
      </c>
      <c r="C21">
        <v>0.21049999999999999</v>
      </c>
      <c r="D21">
        <v>0.20369999999999999</v>
      </c>
      <c r="E21" s="18">
        <f t="shared" si="5"/>
        <v>0.20593333333333333</v>
      </c>
      <c r="F21" s="18">
        <f t="shared" si="2"/>
        <v>0.10593333333333332</v>
      </c>
      <c r="G21" s="19">
        <f t="shared" si="4"/>
        <v>0.42823691460055097</v>
      </c>
      <c r="H21" s="27">
        <f t="shared" si="3"/>
        <v>4.28236914600551</v>
      </c>
      <c r="I21" s="28">
        <f t="shared" si="6"/>
        <v>3.9551653989856493E-3</v>
      </c>
      <c r="K21"/>
      <c r="L21"/>
    </row>
    <row r="22" spans="1:21" ht="15" thickBot="1" x14ac:dyDescent="0.35">
      <c r="A22" s="21">
        <v>804</v>
      </c>
      <c r="B22">
        <v>0.24990000000000001</v>
      </c>
      <c r="C22">
        <v>0.2596</v>
      </c>
      <c r="D22">
        <v>0.26429999999999998</v>
      </c>
      <c r="E22" s="22">
        <f t="shared" si="5"/>
        <v>0.25793333333333335</v>
      </c>
      <c r="F22" s="22">
        <f t="shared" si="2"/>
        <v>0.15793333333333334</v>
      </c>
      <c r="G22" s="23">
        <f t="shared" si="4"/>
        <v>0.64311294765840232</v>
      </c>
      <c r="H22" s="27">
        <f t="shared" si="3"/>
        <v>6.4311294765840232</v>
      </c>
      <c r="I22" s="28">
        <f t="shared" si="6"/>
        <v>7.343250869562684E-3</v>
      </c>
      <c r="K22"/>
      <c r="L22"/>
      <c r="M22"/>
      <c r="N22"/>
    </row>
    <row r="23" spans="1:21" ht="14.4" x14ac:dyDescent="0.3">
      <c r="A23" s="24">
        <v>36</v>
      </c>
      <c r="B23">
        <v>0.40570000000000001</v>
      </c>
      <c r="C23">
        <v>0.41549999999999998</v>
      </c>
      <c r="D23">
        <v>0.42730000000000001</v>
      </c>
      <c r="E23" s="25">
        <f t="shared" si="5"/>
        <v>0.41616666666666663</v>
      </c>
      <c r="F23" s="25">
        <f>E23-$E$3</f>
        <v>0.3161666666666666</v>
      </c>
      <c r="G23" s="26">
        <f t="shared" si="4"/>
        <v>1.2969696969696967</v>
      </c>
      <c r="H23" s="27">
        <f t="shared" si="3"/>
        <v>12.969696969696967</v>
      </c>
      <c r="I23" s="28">
        <f t="shared" si="6"/>
        <v>1.0815421089043802E-2</v>
      </c>
      <c r="K23"/>
      <c r="L23"/>
      <c r="M23"/>
      <c r="N23"/>
      <c r="O23"/>
      <c r="P23"/>
      <c r="Q23"/>
      <c r="R23"/>
      <c r="S23"/>
      <c r="T23"/>
      <c r="U23"/>
    </row>
    <row r="24" spans="1:21" ht="14.4" x14ac:dyDescent="0.3">
      <c r="A24" s="20">
        <v>39</v>
      </c>
      <c r="B24">
        <v>0.38540000000000002</v>
      </c>
      <c r="C24">
        <v>0.40150000000000002</v>
      </c>
      <c r="D24">
        <v>0.41299999999999998</v>
      </c>
      <c r="E24" s="18">
        <f t="shared" si="5"/>
        <v>0.39996666666666664</v>
      </c>
      <c r="F24" s="18">
        <f t="shared" si="2"/>
        <v>0.2999666666666666</v>
      </c>
      <c r="G24" s="19">
        <f t="shared" si="4"/>
        <v>1.2300275482093661</v>
      </c>
      <c r="H24" s="27">
        <f t="shared" si="3"/>
        <v>12.30027548209366</v>
      </c>
      <c r="I24" s="28">
        <f t="shared" si="6"/>
        <v>1.3863741678685908E-2</v>
      </c>
      <c r="K24"/>
      <c r="L24"/>
      <c r="M24"/>
      <c r="N24"/>
      <c r="O24"/>
      <c r="P24"/>
      <c r="Q24"/>
      <c r="R24"/>
      <c r="S24"/>
      <c r="T24"/>
      <c r="U24"/>
    </row>
    <row r="25" spans="1:21" ht="14.4" x14ac:dyDescent="0.3">
      <c r="A25" s="20">
        <v>662</v>
      </c>
      <c r="B25">
        <v>0.24360000000000001</v>
      </c>
      <c r="C25">
        <v>0.25280000000000002</v>
      </c>
      <c r="D25">
        <v>0.25040000000000001</v>
      </c>
      <c r="E25" s="18">
        <f t="shared" si="5"/>
        <v>0.24893333333333337</v>
      </c>
      <c r="F25" s="18">
        <f t="shared" si="2"/>
        <v>0.14893333333333336</v>
      </c>
      <c r="G25" s="19">
        <f t="shared" si="4"/>
        <v>0.60592286501377424</v>
      </c>
      <c r="H25" s="27">
        <f t="shared" si="3"/>
        <v>6.0592286501377419</v>
      </c>
      <c r="I25" s="28">
        <f t="shared" si="6"/>
        <v>4.7721413781795473E-3</v>
      </c>
      <c r="K25"/>
      <c r="L25"/>
      <c r="M25"/>
      <c r="N25"/>
      <c r="O25"/>
      <c r="P25"/>
      <c r="Q25"/>
      <c r="R25"/>
      <c r="S25"/>
      <c r="T25"/>
      <c r="U25"/>
    </row>
    <row r="26" spans="1:21" ht="14.4" x14ac:dyDescent="0.3">
      <c r="A26" s="20">
        <v>663</v>
      </c>
      <c r="B26">
        <v>0.25419999999999998</v>
      </c>
      <c r="C26">
        <v>0.25779999999999997</v>
      </c>
      <c r="D26">
        <v>0.26350000000000001</v>
      </c>
      <c r="E26" s="18">
        <f t="shared" si="5"/>
        <v>0.25850000000000001</v>
      </c>
      <c r="F26" s="18">
        <f t="shared" si="2"/>
        <v>0.1585</v>
      </c>
      <c r="G26" s="19">
        <f t="shared" si="4"/>
        <v>0.6454545454545455</v>
      </c>
      <c r="H26" s="27">
        <f t="shared" si="3"/>
        <v>6.454545454545455</v>
      </c>
      <c r="I26" s="28">
        <f t="shared" si="6"/>
        <v>4.6893496350773594E-3</v>
      </c>
      <c r="K26"/>
      <c r="L26"/>
      <c r="M26"/>
      <c r="N26"/>
      <c r="O26"/>
      <c r="P26"/>
      <c r="Q26"/>
      <c r="R26"/>
      <c r="S26"/>
      <c r="T26"/>
      <c r="U26"/>
    </row>
    <row r="27" spans="1:21" ht="14.4" x14ac:dyDescent="0.3">
      <c r="A27" s="20">
        <v>664</v>
      </c>
      <c r="B27">
        <v>0.27960000000000002</v>
      </c>
      <c r="C27">
        <v>0.28549999999999998</v>
      </c>
      <c r="D27">
        <v>0.29830000000000001</v>
      </c>
      <c r="E27" s="18">
        <f t="shared" si="5"/>
        <v>0.2878</v>
      </c>
      <c r="F27" s="18">
        <f t="shared" si="2"/>
        <v>0.18779999999999999</v>
      </c>
      <c r="G27" s="19">
        <f t="shared" si="4"/>
        <v>0.76652892561983477</v>
      </c>
      <c r="H27" s="27">
        <f t="shared" si="3"/>
        <v>7.6652892561983474</v>
      </c>
      <c r="I27" s="28">
        <f t="shared" si="6"/>
        <v>9.5598117136270009E-3</v>
      </c>
      <c r="K27"/>
      <c r="L27"/>
      <c r="M27"/>
      <c r="N27"/>
      <c r="O27"/>
      <c r="P27"/>
      <c r="Q27"/>
      <c r="R27"/>
      <c r="S27"/>
      <c r="T27"/>
      <c r="U27"/>
    </row>
    <row r="28" spans="1:21" ht="14.4" x14ac:dyDescent="0.3">
      <c r="A28" s="20">
        <v>708</v>
      </c>
      <c r="B28">
        <v>0.28920000000000001</v>
      </c>
      <c r="C28">
        <v>0.29799999999999999</v>
      </c>
      <c r="D28">
        <v>0.30499999999999999</v>
      </c>
      <c r="E28" s="18">
        <f t="shared" si="5"/>
        <v>0.29739999999999994</v>
      </c>
      <c r="F28" s="18">
        <f t="shared" si="2"/>
        <v>0.19739999999999994</v>
      </c>
      <c r="G28" s="19">
        <f t="shared" si="4"/>
        <v>0.80619834710743776</v>
      </c>
      <c r="H28" s="27">
        <f t="shared" si="3"/>
        <v>8.0619834710743774</v>
      </c>
      <c r="I28" s="28">
        <f t="shared" si="6"/>
        <v>7.9170701651557849E-3</v>
      </c>
      <c r="K28"/>
      <c r="L28"/>
      <c r="M28"/>
      <c r="N28"/>
      <c r="O28"/>
      <c r="P28"/>
      <c r="Q28"/>
      <c r="R28"/>
      <c r="S28"/>
      <c r="T28"/>
      <c r="U28"/>
    </row>
    <row r="29" spans="1:21" ht="14.4" x14ac:dyDescent="0.3">
      <c r="A29" s="20">
        <v>709</v>
      </c>
      <c r="B29">
        <v>0.32179999999999997</v>
      </c>
      <c r="C29">
        <v>0.32940000000000003</v>
      </c>
      <c r="D29" s="31">
        <v>0.27510000000000001</v>
      </c>
      <c r="E29" s="18">
        <f>AVERAGE(B29:C29)</f>
        <v>0.3256</v>
      </c>
      <c r="F29" s="18">
        <f t="shared" si="2"/>
        <v>0.22559999999999999</v>
      </c>
      <c r="G29" s="19">
        <f t="shared" si="4"/>
        <v>0.92272727272727273</v>
      </c>
      <c r="H29" s="27">
        <f>G29*10</f>
        <v>9.2272727272727266</v>
      </c>
      <c r="I29" s="32">
        <f>_xlfn.STDEV.S(B29:C29)</f>
        <v>5.3740115370177971E-3</v>
      </c>
      <c r="K29"/>
      <c r="L29"/>
      <c r="M29"/>
      <c r="N29"/>
      <c r="O29"/>
      <c r="P29"/>
      <c r="Q29"/>
      <c r="R29"/>
      <c r="S29"/>
      <c r="T29"/>
      <c r="U29"/>
    </row>
    <row r="30" spans="1:21" ht="14.4" x14ac:dyDescent="0.3">
      <c r="A30" s="20">
        <v>806</v>
      </c>
      <c r="B30">
        <v>0.29770000000000002</v>
      </c>
      <c r="C30">
        <v>0.32050000000000001</v>
      </c>
      <c r="D30">
        <v>0.32279999999999998</v>
      </c>
      <c r="E30" s="18">
        <f>AVERAGE(B30:D30)</f>
        <v>0.3136666666666667</v>
      </c>
      <c r="F30" s="18">
        <f t="shared" si="2"/>
        <v>0.2136666666666667</v>
      </c>
      <c r="G30" s="19">
        <f t="shared" si="4"/>
        <v>0.87341597796143267</v>
      </c>
      <c r="H30" s="27">
        <f t="shared" si="3"/>
        <v>8.7341597796143269</v>
      </c>
      <c r="I30" s="28">
        <f>_xlfn.STDEV.S(B30:D30)</f>
        <v>1.3875277774997257E-2</v>
      </c>
      <c r="K30"/>
      <c r="L30"/>
      <c r="M30"/>
      <c r="N30"/>
      <c r="O30"/>
      <c r="P30"/>
      <c r="Q30"/>
      <c r="R30"/>
      <c r="S30"/>
      <c r="T30"/>
      <c r="U30"/>
    </row>
    <row r="31" spans="1:21" ht="15" thickBot="1" x14ac:dyDescent="0.35">
      <c r="A31" s="21">
        <v>807</v>
      </c>
      <c r="B31">
        <v>0.2868</v>
      </c>
      <c r="C31">
        <v>0.30859999999999999</v>
      </c>
      <c r="D31">
        <v>0.31530000000000002</v>
      </c>
      <c r="E31" s="22">
        <f>AVERAGE(B31:D31)</f>
        <v>0.30356666666666665</v>
      </c>
      <c r="F31" s="22">
        <f>E31-$E$3</f>
        <v>0.20356666666666665</v>
      </c>
      <c r="G31" s="23">
        <f>(F31-$L$6)/$L$5*$L$9</f>
        <v>0.83168044077134984</v>
      </c>
      <c r="H31" s="27">
        <f t="shared" si="3"/>
        <v>8.3168044077134979</v>
      </c>
      <c r="I31" s="28">
        <f>_xlfn.STDEV.S(B31:D31)</f>
        <v>1.4901789601699978E-2</v>
      </c>
      <c r="K31"/>
      <c r="L31"/>
      <c r="M31"/>
      <c r="N31"/>
      <c r="O31"/>
      <c r="P31"/>
      <c r="Q31"/>
      <c r="R31"/>
      <c r="S31"/>
      <c r="T31"/>
      <c r="U31"/>
    </row>
    <row r="32" spans="1:21" ht="14.4" x14ac:dyDescent="0.3">
      <c r="A32" s="24">
        <v>519</v>
      </c>
      <c r="B32">
        <v>0.28689999999999999</v>
      </c>
      <c r="C32">
        <v>0.29580000000000001</v>
      </c>
      <c r="D32">
        <v>0.2923</v>
      </c>
      <c r="E32" s="25">
        <f>AVERAGE(B32:D32)</f>
        <v>0.29166666666666669</v>
      </c>
      <c r="F32" s="25">
        <f>E32-$E$3</f>
        <v>0.19166666666666668</v>
      </c>
      <c r="G32" s="26">
        <f t="shared" si="4"/>
        <v>0.78250688705234173</v>
      </c>
      <c r="H32" s="27">
        <f t="shared" si="3"/>
        <v>7.8250688705234168</v>
      </c>
      <c r="I32" s="28">
        <f>_xlfn.STDEV.S(B32:D32)</f>
        <v>4.483674088661376E-3</v>
      </c>
      <c r="K32"/>
      <c r="L32"/>
      <c r="M32"/>
    </row>
    <row r="33" spans="10:12" ht="14.4" x14ac:dyDescent="0.3">
      <c r="J33"/>
      <c r="K33"/>
      <c r="L33"/>
    </row>
    <row r="34" spans="10:12" ht="14.4" x14ac:dyDescent="0.3">
      <c r="J34"/>
      <c r="K34"/>
      <c r="L34"/>
    </row>
    <row r="35" spans="10:12" ht="14.4" x14ac:dyDescent="0.3">
      <c r="J35"/>
      <c r="K35"/>
      <c r="L35"/>
    </row>
  </sheetData>
  <sortState xmlns:xlrd2="http://schemas.microsoft.com/office/spreadsheetml/2017/richdata2" ref="J13:J32">
    <sortCondition ref="J13:J32"/>
  </sortState>
  <mergeCells count="1">
    <mergeCell ref="A1:G1"/>
  </mergeCells>
  <conditionalFormatting sqref="G13:G32">
    <cfRule type="cellIs" dxfId="2" priority="1" operator="greaterThan">
      <formula>2</formula>
    </cfRule>
    <cfRule type="cellIs" dxfId="1" priority="2" operator="greaterThan">
      <formula>2</formula>
    </cfRule>
  </conditionalFormatting>
  <pageMargins left="0.75" right="0.75" top="1" bottom="1" header="0.5" footer="0.5"/>
  <pageSetup paperSize="9" orientation="portrait" r:id="rId1"/>
  <ignoredErrors>
    <ignoredError sqref="E13:E15 I13:I15 E17:E28 I17:I28 E30:E32 I30:I3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ADE8-CE85-4C8E-8B6C-AD92ABCA564C}">
  <sheetPr>
    <pageSetUpPr fitToPage="1"/>
  </sheetPr>
  <dimension ref="B1:O24"/>
  <sheetViews>
    <sheetView tabSelected="1" zoomScaleNormal="100" workbookViewId="0">
      <selection activeCell="L8" sqref="L8"/>
    </sheetView>
  </sheetViews>
  <sheetFormatPr defaultRowHeight="14.4" x14ac:dyDescent="0.3"/>
  <cols>
    <col min="1" max="1" width="8.33203125" customWidth="1"/>
    <col min="2" max="2" width="4" customWidth="1"/>
    <col min="3" max="3" width="22.109375" customWidth="1"/>
    <col min="4" max="4" width="13.44140625" bestFit="1" customWidth="1"/>
    <col min="5" max="5" width="13.88671875" bestFit="1" customWidth="1"/>
    <col min="6" max="6" width="11.21875" bestFit="1" customWidth="1"/>
    <col min="11" max="11" width="18.33203125" bestFit="1" customWidth="1"/>
    <col min="13" max="13" width="9.5546875" bestFit="1" customWidth="1"/>
  </cols>
  <sheetData>
    <row r="1" spans="2:15" x14ac:dyDescent="0.3">
      <c r="C1" t="s">
        <v>22</v>
      </c>
      <c r="D1" t="s">
        <v>23</v>
      </c>
      <c r="E1" t="s">
        <v>24</v>
      </c>
    </row>
    <row r="2" spans="2:15" ht="15" thickBot="1" x14ac:dyDescent="0.35">
      <c r="C2" s="34">
        <v>1</v>
      </c>
      <c r="D2" s="34">
        <v>22</v>
      </c>
      <c r="E2" s="35">
        <v>44</v>
      </c>
      <c r="F2" s="36"/>
    </row>
    <row r="3" spans="2:15" ht="15" thickBot="1" x14ac:dyDescent="0.35">
      <c r="B3" s="37"/>
      <c r="C3" s="38" t="s">
        <v>1</v>
      </c>
      <c r="D3" s="39" t="s">
        <v>25</v>
      </c>
      <c r="E3" s="40" t="s">
        <v>61</v>
      </c>
      <c r="F3" s="41" t="s">
        <v>26</v>
      </c>
      <c r="G3" s="42" t="s">
        <v>27</v>
      </c>
      <c r="H3" s="39" t="s">
        <v>28</v>
      </c>
      <c r="I3" s="39" t="s">
        <v>29</v>
      </c>
      <c r="J3" s="43"/>
      <c r="K3" s="43"/>
    </row>
    <row r="4" spans="2:15" x14ac:dyDescent="0.3">
      <c r="C4" s="14">
        <v>618</v>
      </c>
      <c r="D4" s="44">
        <v>5.4242424242424248</v>
      </c>
      <c r="E4" s="45">
        <f>E2/D4</f>
        <v>8.1117318435754182</v>
      </c>
      <c r="F4" s="46">
        <f>$D$2-G4-H4-E4</f>
        <v>6.1882681564245825</v>
      </c>
      <c r="G4" s="47">
        <f>$D$2/4</f>
        <v>5.5</v>
      </c>
      <c r="H4" s="47">
        <f>$D$2/10</f>
        <v>2.2000000000000002</v>
      </c>
      <c r="I4" s="48">
        <f>E4+F4+G4+H4</f>
        <v>22</v>
      </c>
      <c r="J4" s="49"/>
      <c r="K4" s="50" t="s">
        <v>70</v>
      </c>
      <c r="M4" s="51"/>
      <c r="N4" s="52"/>
    </row>
    <row r="5" spans="2:15" x14ac:dyDescent="0.3">
      <c r="C5" s="17">
        <v>624</v>
      </c>
      <c r="D5" s="19">
        <v>7.1928374655647378</v>
      </c>
      <c r="E5" s="53">
        <f>$E$2/D5</f>
        <v>6.1171964764458062</v>
      </c>
      <c r="F5" s="53">
        <f>$D$2-G5-H5-E5</f>
        <v>8.1828035235541954</v>
      </c>
      <c r="G5" s="54">
        <f t="shared" ref="G5:G23" si="0">$D$2/4</f>
        <v>5.5</v>
      </c>
      <c r="H5" s="54">
        <f t="shared" ref="H5:H23" si="1">$D$2/10</f>
        <v>2.2000000000000002</v>
      </c>
      <c r="I5" s="55">
        <f>E5+F5+G5+H5</f>
        <v>22</v>
      </c>
      <c r="J5" s="49"/>
      <c r="K5" s="56"/>
      <c r="M5" s="51"/>
      <c r="N5" s="52"/>
    </row>
    <row r="6" spans="2:15" x14ac:dyDescent="0.3">
      <c r="C6" s="17">
        <v>789</v>
      </c>
      <c r="D6" s="19">
        <v>9.4159779614325068</v>
      </c>
      <c r="E6" s="53">
        <f t="shared" ref="E6:E8" si="2">$E$2/D6</f>
        <v>4.6729081334113518</v>
      </c>
      <c r="F6" s="53">
        <f t="shared" ref="F6:F23" si="3">$D$2-G6-H6-E6</f>
        <v>9.6270918665886498</v>
      </c>
      <c r="G6" s="54">
        <f t="shared" si="0"/>
        <v>5.5</v>
      </c>
      <c r="H6" s="54">
        <f t="shared" si="1"/>
        <v>2.2000000000000002</v>
      </c>
      <c r="I6" s="55">
        <f t="shared" ref="I6:I23" si="4">E6+F6+G6+H6</f>
        <v>22</v>
      </c>
      <c r="J6" s="49"/>
      <c r="K6" s="56"/>
      <c r="M6" s="51"/>
      <c r="N6" s="57"/>
    </row>
    <row r="7" spans="2:15" x14ac:dyDescent="0.3">
      <c r="C7" s="17">
        <v>790</v>
      </c>
      <c r="D7" s="19">
        <v>4.5227272727272725</v>
      </c>
      <c r="E7" s="53">
        <f t="shared" si="2"/>
        <v>9.7286432160804033</v>
      </c>
      <c r="F7" s="53">
        <f>$D$2-G7-H7-E7</f>
        <v>4.5713567839195974</v>
      </c>
      <c r="G7" s="54">
        <f t="shared" si="0"/>
        <v>5.5</v>
      </c>
      <c r="H7" s="54">
        <f t="shared" si="1"/>
        <v>2.2000000000000002</v>
      </c>
      <c r="I7" s="55">
        <f t="shared" si="4"/>
        <v>22</v>
      </c>
      <c r="J7" s="49"/>
      <c r="K7" s="56"/>
      <c r="M7" s="51"/>
      <c r="N7" s="57"/>
    </row>
    <row r="8" spans="2:15" ht="15" thickBot="1" x14ac:dyDescent="0.35">
      <c r="C8" s="17">
        <v>393</v>
      </c>
      <c r="D8" s="23">
        <v>4.838842975206612</v>
      </c>
      <c r="E8" s="53">
        <f t="shared" si="2"/>
        <v>9.0930828351836031</v>
      </c>
      <c r="F8" s="58">
        <f t="shared" si="3"/>
        <v>5.2069171648163977</v>
      </c>
      <c r="G8" s="59">
        <f t="shared" si="0"/>
        <v>5.5</v>
      </c>
      <c r="H8" s="59">
        <f t="shared" si="1"/>
        <v>2.2000000000000002</v>
      </c>
      <c r="I8" s="60">
        <f t="shared" si="4"/>
        <v>22</v>
      </c>
      <c r="J8" s="49"/>
      <c r="K8" s="56"/>
      <c r="M8" s="51"/>
      <c r="N8" s="52"/>
    </row>
    <row r="9" spans="2:15" x14ac:dyDescent="0.3">
      <c r="C9" s="17">
        <v>398</v>
      </c>
      <c r="D9" s="44">
        <v>5.6280991735537196</v>
      </c>
      <c r="E9" s="45">
        <f>$E$2/D9</f>
        <v>7.8179148311306896</v>
      </c>
      <c r="F9" s="46">
        <f t="shared" si="3"/>
        <v>6.4820851688693111</v>
      </c>
      <c r="G9" s="47">
        <f t="shared" si="0"/>
        <v>5.5</v>
      </c>
      <c r="H9" s="47">
        <f t="shared" si="1"/>
        <v>2.2000000000000002</v>
      </c>
      <c r="I9" s="48">
        <f t="shared" si="4"/>
        <v>22</v>
      </c>
      <c r="J9" s="49"/>
      <c r="K9" s="56"/>
    </row>
    <row r="10" spans="2:15" x14ac:dyDescent="0.3">
      <c r="C10" s="17">
        <v>371</v>
      </c>
      <c r="D10" s="19">
        <v>7.5523415977961417</v>
      </c>
      <c r="E10" s="53">
        <f>$E$2/D10</f>
        <v>5.8260076600401254</v>
      </c>
      <c r="F10" s="53">
        <f t="shared" si="3"/>
        <v>8.4739923399598744</v>
      </c>
      <c r="G10" s="54">
        <f t="shared" si="0"/>
        <v>5.5</v>
      </c>
      <c r="H10" s="54">
        <f t="shared" si="1"/>
        <v>2.2000000000000002</v>
      </c>
      <c r="I10" s="55">
        <f t="shared" si="4"/>
        <v>22</v>
      </c>
      <c r="J10" s="49"/>
      <c r="K10" s="56"/>
    </row>
    <row r="11" spans="2:15" x14ac:dyDescent="0.3">
      <c r="C11" s="20">
        <v>373</v>
      </c>
      <c r="D11" s="19">
        <v>8.6887052341597801</v>
      </c>
      <c r="E11" s="53">
        <f t="shared" ref="E11:E13" si="5">$E$2/D11</f>
        <v>5.0640456563094478</v>
      </c>
      <c r="F11" s="53">
        <f t="shared" si="3"/>
        <v>9.2359543436905529</v>
      </c>
      <c r="G11" s="54">
        <f t="shared" si="0"/>
        <v>5.5</v>
      </c>
      <c r="H11" s="54">
        <f t="shared" si="1"/>
        <v>2.2000000000000002</v>
      </c>
      <c r="I11" s="55">
        <f t="shared" si="4"/>
        <v>22</v>
      </c>
      <c r="J11" s="49"/>
      <c r="K11" s="56"/>
      <c r="O11" t="s">
        <v>30</v>
      </c>
    </row>
    <row r="12" spans="2:15" x14ac:dyDescent="0.3">
      <c r="C12" s="20">
        <v>800</v>
      </c>
      <c r="D12" s="19">
        <v>4.28236914600551</v>
      </c>
      <c r="E12" s="53">
        <f t="shared" si="5"/>
        <v>10.274686394339016</v>
      </c>
      <c r="F12" s="53">
        <f t="shared" si="3"/>
        <v>4.0253136056609851</v>
      </c>
      <c r="G12" s="54">
        <f t="shared" si="0"/>
        <v>5.5</v>
      </c>
      <c r="H12" s="54">
        <f t="shared" si="1"/>
        <v>2.2000000000000002</v>
      </c>
      <c r="I12" s="55">
        <f t="shared" si="4"/>
        <v>22</v>
      </c>
      <c r="J12" s="49"/>
      <c r="K12" s="56"/>
      <c r="N12" s="61" t="s">
        <v>31</v>
      </c>
      <c r="O12" t="s">
        <v>32</v>
      </c>
    </row>
    <row r="13" spans="2:15" ht="15" thickBot="1" x14ac:dyDescent="0.35">
      <c r="B13" s="62"/>
      <c r="C13" s="21">
        <v>804</v>
      </c>
      <c r="D13" s="16">
        <v>6.4311294765840232</v>
      </c>
      <c r="E13" s="63">
        <f t="shared" si="5"/>
        <v>6.8417219961447833</v>
      </c>
      <c r="F13" s="58">
        <f t="shared" si="3"/>
        <v>7.4582780038552174</v>
      </c>
      <c r="G13" s="59">
        <f t="shared" si="0"/>
        <v>5.5</v>
      </c>
      <c r="H13" s="59">
        <f t="shared" si="1"/>
        <v>2.2000000000000002</v>
      </c>
      <c r="I13" s="64">
        <f t="shared" si="4"/>
        <v>22</v>
      </c>
      <c r="J13" s="49"/>
      <c r="K13" s="65"/>
      <c r="N13" s="61" t="s">
        <v>33</v>
      </c>
      <c r="O13" t="s">
        <v>34</v>
      </c>
    </row>
    <row r="14" spans="2:15" x14ac:dyDescent="0.3">
      <c r="C14" s="24">
        <v>36</v>
      </c>
      <c r="D14" s="44">
        <v>12.969696969696967</v>
      </c>
      <c r="E14" s="45">
        <f>$E$2/D14</f>
        <v>3.392523364485982</v>
      </c>
      <c r="F14" s="46">
        <f t="shared" si="3"/>
        <v>10.907476635514019</v>
      </c>
      <c r="G14" s="47">
        <f t="shared" si="0"/>
        <v>5.5</v>
      </c>
      <c r="H14" s="47">
        <f t="shared" si="1"/>
        <v>2.2000000000000002</v>
      </c>
      <c r="I14" s="48">
        <f t="shared" si="4"/>
        <v>22</v>
      </c>
      <c r="J14" s="49"/>
      <c r="K14" s="50" t="s">
        <v>67</v>
      </c>
    </row>
    <row r="15" spans="2:15" x14ac:dyDescent="0.3">
      <c r="C15" s="20">
        <v>39</v>
      </c>
      <c r="D15" s="19">
        <v>12.30027548209366</v>
      </c>
      <c r="E15" s="53">
        <f>$E$2/D15</f>
        <v>3.577155655095186</v>
      </c>
      <c r="F15" s="53">
        <f t="shared" si="3"/>
        <v>10.722844344904814</v>
      </c>
      <c r="G15" s="54">
        <f t="shared" si="0"/>
        <v>5.5</v>
      </c>
      <c r="H15" s="54">
        <f t="shared" si="1"/>
        <v>2.2000000000000002</v>
      </c>
      <c r="I15" s="55">
        <f t="shared" si="4"/>
        <v>22</v>
      </c>
      <c r="J15" s="49"/>
      <c r="K15" s="56"/>
    </row>
    <row r="16" spans="2:15" x14ac:dyDescent="0.3">
      <c r="C16" s="20">
        <v>662</v>
      </c>
      <c r="D16" s="19">
        <v>6.0592286501377419</v>
      </c>
      <c r="E16" s="53">
        <f>$E$2/D16</f>
        <v>7.2616503750852459</v>
      </c>
      <c r="F16" s="53">
        <f t="shared" si="3"/>
        <v>7.0383496249147548</v>
      </c>
      <c r="G16" s="54">
        <f t="shared" si="0"/>
        <v>5.5</v>
      </c>
      <c r="H16" s="54">
        <f t="shared" si="1"/>
        <v>2.2000000000000002</v>
      </c>
      <c r="I16" s="55">
        <f t="shared" si="4"/>
        <v>22</v>
      </c>
      <c r="J16" s="49"/>
      <c r="K16" s="56"/>
    </row>
    <row r="17" spans="2:11" x14ac:dyDescent="0.3">
      <c r="C17" s="20">
        <v>663</v>
      </c>
      <c r="D17" s="19">
        <v>6.454545454545455</v>
      </c>
      <c r="E17" s="53">
        <f>$E$2/D17</f>
        <v>6.816901408450704</v>
      </c>
      <c r="F17" s="53">
        <f t="shared" si="3"/>
        <v>7.4830985915492967</v>
      </c>
      <c r="G17" s="54">
        <f t="shared" si="0"/>
        <v>5.5</v>
      </c>
      <c r="H17" s="54">
        <f t="shared" si="1"/>
        <v>2.2000000000000002</v>
      </c>
      <c r="I17" s="55">
        <f t="shared" si="4"/>
        <v>22</v>
      </c>
      <c r="J17" s="49"/>
      <c r="K17" s="56"/>
    </row>
    <row r="18" spans="2:11" ht="15" thickBot="1" x14ac:dyDescent="0.35">
      <c r="C18" s="20">
        <v>664</v>
      </c>
      <c r="D18" s="23">
        <v>7.6652892561983474</v>
      </c>
      <c r="E18" s="66">
        <f>$E$2/D18</f>
        <v>5.7401617250673853</v>
      </c>
      <c r="F18" s="58">
        <f t="shared" si="3"/>
        <v>8.5598382749326163</v>
      </c>
      <c r="G18" s="59">
        <f t="shared" si="0"/>
        <v>5.5</v>
      </c>
      <c r="H18" s="59">
        <f t="shared" si="1"/>
        <v>2.2000000000000002</v>
      </c>
      <c r="I18" s="60">
        <f t="shared" si="4"/>
        <v>22</v>
      </c>
      <c r="J18" s="49"/>
      <c r="K18" s="56"/>
    </row>
    <row r="19" spans="2:11" x14ac:dyDescent="0.3">
      <c r="C19" s="20">
        <v>708</v>
      </c>
      <c r="D19" s="44">
        <v>8.0619834710743774</v>
      </c>
      <c r="E19" s="45">
        <f t="shared" ref="E19:E20" si="6">$E$2/D19</f>
        <v>5.4577139928241944</v>
      </c>
      <c r="F19" s="46">
        <f t="shared" si="3"/>
        <v>8.8422860071758063</v>
      </c>
      <c r="G19" s="47">
        <f t="shared" si="0"/>
        <v>5.5</v>
      </c>
      <c r="H19" s="47">
        <f t="shared" si="1"/>
        <v>2.2000000000000002</v>
      </c>
      <c r="I19" s="48">
        <f t="shared" si="4"/>
        <v>22</v>
      </c>
      <c r="J19" s="49"/>
      <c r="K19" s="56"/>
    </row>
    <row r="20" spans="2:11" x14ac:dyDescent="0.3">
      <c r="C20" s="20">
        <v>709</v>
      </c>
      <c r="D20" s="19">
        <v>9.2272727272727266</v>
      </c>
      <c r="E20" s="53">
        <f t="shared" si="6"/>
        <v>4.7684729064039413</v>
      </c>
      <c r="F20" s="53">
        <f t="shared" si="3"/>
        <v>9.5315270935960594</v>
      </c>
      <c r="G20" s="54">
        <f t="shared" si="0"/>
        <v>5.5</v>
      </c>
      <c r="H20" s="54">
        <f t="shared" si="1"/>
        <v>2.2000000000000002</v>
      </c>
      <c r="I20" s="55">
        <f t="shared" si="4"/>
        <v>22</v>
      </c>
      <c r="J20" s="49"/>
      <c r="K20" s="56"/>
    </row>
    <row r="21" spans="2:11" x14ac:dyDescent="0.3">
      <c r="C21" s="20">
        <v>806</v>
      </c>
      <c r="D21" s="19">
        <v>8.7341597796143269</v>
      </c>
      <c r="E21" s="53">
        <f>$E$2/D21</f>
        <v>5.0376912158965457</v>
      </c>
      <c r="F21" s="53">
        <f t="shared" si="3"/>
        <v>9.262308784103455</v>
      </c>
      <c r="G21" s="54">
        <f t="shared" si="0"/>
        <v>5.5</v>
      </c>
      <c r="H21" s="54">
        <f t="shared" si="1"/>
        <v>2.2000000000000002</v>
      </c>
      <c r="I21" s="55">
        <f t="shared" si="4"/>
        <v>22</v>
      </c>
      <c r="J21" s="49"/>
      <c r="K21" s="56"/>
    </row>
    <row r="22" spans="2:11" ht="15" thickBot="1" x14ac:dyDescent="0.35">
      <c r="B22" s="67"/>
      <c r="C22" s="21">
        <v>807</v>
      </c>
      <c r="D22" s="19">
        <v>8.3168044077134979</v>
      </c>
      <c r="E22" s="53">
        <f>$E$2/D22</f>
        <v>5.2904935409075859</v>
      </c>
      <c r="F22" s="53">
        <f t="shared" si="3"/>
        <v>9.0095064590924139</v>
      </c>
      <c r="G22" s="54">
        <f t="shared" si="0"/>
        <v>5.5</v>
      </c>
      <c r="H22" s="54">
        <f t="shared" si="1"/>
        <v>2.2000000000000002</v>
      </c>
      <c r="I22" s="55">
        <f t="shared" si="4"/>
        <v>22</v>
      </c>
      <c r="J22" s="49"/>
      <c r="K22" s="56"/>
    </row>
    <row r="23" spans="2:11" ht="15" thickBot="1" x14ac:dyDescent="0.35">
      <c r="B23" s="68"/>
      <c r="C23" s="24">
        <v>519</v>
      </c>
      <c r="D23" s="23">
        <v>7.8250688705234168</v>
      </c>
      <c r="E23" s="66">
        <f>$E$2/D23</f>
        <v>5.6229537053335674</v>
      </c>
      <c r="F23" s="69">
        <f t="shared" si="3"/>
        <v>8.6770462946664324</v>
      </c>
      <c r="G23" s="70">
        <f t="shared" si="0"/>
        <v>5.5</v>
      </c>
      <c r="H23" s="70">
        <f t="shared" si="1"/>
        <v>2.2000000000000002</v>
      </c>
      <c r="I23" s="60">
        <f t="shared" si="4"/>
        <v>22</v>
      </c>
      <c r="J23" s="71"/>
      <c r="K23" s="65"/>
    </row>
    <row r="24" spans="2:11" x14ac:dyDescent="0.3">
      <c r="E24" s="72"/>
    </row>
  </sheetData>
  <mergeCells count="2">
    <mergeCell ref="K4:K13"/>
    <mergeCell ref="K14:K23"/>
  </mergeCells>
  <conditionalFormatting sqref="F4:F23">
    <cfRule type="cellIs" dxfId="0" priority="1" operator="lessThan">
      <formula>0</formula>
    </cfRule>
  </conditionalFormatting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AC8F9-F55F-42B1-8224-E9CC7CC3B114}">
  <dimension ref="A1:N23"/>
  <sheetViews>
    <sheetView zoomScale="90" zoomScaleNormal="90" workbookViewId="0">
      <selection activeCell="S26" sqref="S26"/>
    </sheetView>
  </sheetViews>
  <sheetFormatPr defaultRowHeight="14.4" x14ac:dyDescent="0.3"/>
  <cols>
    <col min="1" max="2" width="10.5546875" customWidth="1"/>
    <col min="3" max="3" width="10.109375" customWidth="1"/>
    <col min="4" max="4" width="9.44140625" customWidth="1"/>
    <col min="5" max="5" width="9.5546875" customWidth="1"/>
    <col min="6" max="6" width="10.33203125" customWidth="1"/>
    <col min="7" max="7" width="9.44140625" customWidth="1"/>
    <col min="8" max="8" width="9.5546875" customWidth="1"/>
    <col min="9" max="9" width="9.88671875" customWidth="1"/>
  </cols>
  <sheetData>
    <row r="1" spans="1:14" x14ac:dyDescent="0.3">
      <c r="A1" t="s">
        <v>68</v>
      </c>
    </row>
    <row r="2" spans="1:14" x14ac:dyDescent="0.3">
      <c r="A2" s="61" t="s">
        <v>35</v>
      </c>
    </row>
    <row r="3" spans="1:14" x14ac:dyDescent="0.3">
      <c r="A3" t="s">
        <v>36</v>
      </c>
    </row>
    <row r="4" spans="1:14" x14ac:dyDescent="0.3">
      <c r="A4" s="73" t="s">
        <v>62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4" x14ac:dyDescent="0.3">
      <c r="A5" s="74">
        <v>1</v>
      </c>
      <c r="B5" s="74">
        <v>2</v>
      </c>
      <c r="C5" s="74">
        <v>3</v>
      </c>
      <c r="D5" s="74">
        <v>4</v>
      </c>
      <c r="E5" s="74">
        <v>5</v>
      </c>
      <c r="F5" s="74">
        <v>6</v>
      </c>
      <c r="G5" s="74">
        <v>7</v>
      </c>
      <c r="H5" s="74">
        <v>8</v>
      </c>
      <c r="I5" s="74">
        <v>9</v>
      </c>
      <c r="J5" s="74">
        <v>10</v>
      </c>
      <c r="K5" s="74">
        <v>11</v>
      </c>
      <c r="L5" s="74">
        <v>12</v>
      </c>
    </row>
    <row r="6" spans="1:14" x14ac:dyDescent="0.3">
      <c r="A6" s="75" t="s">
        <v>37</v>
      </c>
      <c r="B6" s="75">
        <v>618</v>
      </c>
      <c r="C6" s="75">
        <v>790</v>
      </c>
      <c r="D6" s="75">
        <v>393</v>
      </c>
      <c r="E6" s="75">
        <v>371</v>
      </c>
      <c r="F6" s="75">
        <v>800</v>
      </c>
      <c r="G6" s="75">
        <v>621</v>
      </c>
      <c r="H6" s="75">
        <v>789</v>
      </c>
      <c r="I6" s="75">
        <v>398</v>
      </c>
      <c r="J6" s="75">
        <v>373</v>
      </c>
      <c r="K6" s="75">
        <v>804</v>
      </c>
      <c r="L6" s="75" t="s">
        <v>38</v>
      </c>
    </row>
    <row r="7" spans="1:14" x14ac:dyDescent="0.3">
      <c r="A7" s="76"/>
    </row>
    <row r="8" spans="1:14" x14ac:dyDescent="0.3">
      <c r="A8" s="76"/>
    </row>
    <row r="9" spans="1:14" x14ac:dyDescent="0.3">
      <c r="A9" s="73" t="s">
        <v>63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</row>
    <row r="10" spans="1:14" x14ac:dyDescent="0.3">
      <c r="A10" s="74">
        <v>1</v>
      </c>
      <c r="B10" s="74">
        <v>2</v>
      </c>
      <c r="C10" s="74">
        <v>3</v>
      </c>
      <c r="D10" s="74">
        <v>4</v>
      </c>
      <c r="E10" s="74">
        <v>5</v>
      </c>
      <c r="F10" s="74">
        <v>6</v>
      </c>
      <c r="G10" s="74">
        <v>7</v>
      </c>
      <c r="H10" s="74">
        <v>8</v>
      </c>
      <c r="I10" s="74">
        <v>9</v>
      </c>
      <c r="J10" s="74">
        <v>10</v>
      </c>
      <c r="K10" s="74">
        <v>11</v>
      </c>
      <c r="L10" s="74">
        <v>12</v>
      </c>
    </row>
    <row r="11" spans="1:14" x14ac:dyDescent="0.3">
      <c r="A11" s="75" t="s">
        <v>37</v>
      </c>
      <c r="B11" s="75">
        <v>618</v>
      </c>
      <c r="C11" s="75">
        <v>790</v>
      </c>
      <c r="D11" s="75">
        <v>393</v>
      </c>
      <c r="E11" s="75">
        <v>371</v>
      </c>
      <c r="F11" s="75">
        <v>800</v>
      </c>
      <c r="G11" s="75">
        <v>621</v>
      </c>
      <c r="H11" s="75">
        <v>789</v>
      </c>
      <c r="I11" s="75">
        <v>398</v>
      </c>
      <c r="J11" s="75">
        <v>373</v>
      </c>
      <c r="K11" s="75">
        <v>804</v>
      </c>
      <c r="L11" s="75" t="s">
        <v>38</v>
      </c>
    </row>
    <row r="14" spans="1:14" x14ac:dyDescent="0.3">
      <c r="A14" s="73" t="s">
        <v>64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N14" t="s">
        <v>66</v>
      </c>
    </row>
    <row r="15" spans="1:14" x14ac:dyDescent="0.3">
      <c r="A15" s="74">
        <v>1</v>
      </c>
      <c r="B15" s="74">
        <v>2</v>
      </c>
      <c r="C15" s="74">
        <v>3</v>
      </c>
      <c r="D15" s="74">
        <v>4</v>
      </c>
      <c r="E15" s="74">
        <v>5</v>
      </c>
      <c r="F15" s="74">
        <v>6</v>
      </c>
      <c r="G15" s="74">
        <v>7</v>
      </c>
      <c r="H15" s="74">
        <v>8</v>
      </c>
      <c r="I15" s="74">
        <v>9</v>
      </c>
      <c r="J15" s="74">
        <v>10</v>
      </c>
      <c r="K15" s="74">
        <v>11</v>
      </c>
      <c r="L15" s="74">
        <v>12</v>
      </c>
    </row>
    <row r="16" spans="1:14" x14ac:dyDescent="0.3">
      <c r="A16" s="75" t="s">
        <v>37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 t="s">
        <v>38</v>
      </c>
    </row>
    <row r="19" spans="1:14" x14ac:dyDescent="0.3">
      <c r="A19" s="73" t="s">
        <v>65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N19" t="s">
        <v>66</v>
      </c>
    </row>
    <row r="20" spans="1:14" x14ac:dyDescent="0.3">
      <c r="A20" s="74">
        <v>1</v>
      </c>
      <c r="B20" s="74">
        <v>2</v>
      </c>
      <c r="C20" s="74">
        <v>3</v>
      </c>
      <c r="D20" s="74">
        <v>4</v>
      </c>
      <c r="E20" s="74">
        <v>5</v>
      </c>
      <c r="F20" s="74">
        <v>6</v>
      </c>
      <c r="G20" s="74">
        <v>7</v>
      </c>
      <c r="H20" s="74">
        <v>8</v>
      </c>
      <c r="I20" s="74">
        <v>9</v>
      </c>
      <c r="J20" s="74">
        <v>10</v>
      </c>
      <c r="K20" s="74">
        <v>11</v>
      </c>
      <c r="L20" s="74">
        <v>12</v>
      </c>
    </row>
    <row r="21" spans="1:14" x14ac:dyDescent="0.3">
      <c r="A21" s="75" t="s">
        <v>37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 t="s">
        <v>38</v>
      </c>
    </row>
    <row r="23" spans="1:14" x14ac:dyDescent="0.3">
      <c r="A23" s="77" t="s">
        <v>39</v>
      </c>
    </row>
  </sheetData>
  <mergeCells count="4">
    <mergeCell ref="A4:L4"/>
    <mergeCell ref="A9:L9"/>
    <mergeCell ref="A14:L14"/>
    <mergeCell ref="A19:L19"/>
  </mergeCells>
  <pageMargins left="0.7" right="0.7" top="0.75" bottom="0.75" header="0.3" footer="0.3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B28B1-0F1C-42DE-B3CF-202241203576}">
  <dimension ref="A4:J22"/>
  <sheetViews>
    <sheetView zoomScale="80" zoomScaleNormal="80" workbookViewId="0">
      <selection activeCell="I5" sqref="I5"/>
    </sheetView>
  </sheetViews>
  <sheetFormatPr defaultRowHeight="14.4" x14ac:dyDescent="0.3"/>
  <cols>
    <col min="1" max="1" width="26.88671875" bestFit="1" customWidth="1"/>
    <col min="2" max="2" width="15.6640625" bestFit="1" customWidth="1"/>
    <col min="3" max="3" width="12.109375" bestFit="1" customWidth="1"/>
    <col min="4" max="4" width="11.33203125" bestFit="1" customWidth="1"/>
    <col min="6" max="6" width="16.5546875" bestFit="1" customWidth="1"/>
    <col min="7" max="7" width="9.44140625" customWidth="1"/>
    <col min="8" max="8" width="12.109375" customWidth="1"/>
    <col min="9" max="9" width="12.33203125" customWidth="1"/>
    <col min="11" max="11" width="11.5546875" bestFit="1" customWidth="1"/>
  </cols>
  <sheetData>
    <row r="4" spans="1:10" x14ac:dyDescent="0.3">
      <c r="B4" s="78"/>
      <c r="C4" s="79"/>
      <c r="D4" s="80"/>
    </row>
    <row r="5" spans="1:10" x14ac:dyDescent="0.3">
      <c r="B5" s="81"/>
      <c r="C5" s="82"/>
      <c r="D5" s="83"/>
      <c r="H5" t="s">
        <v>40</v>
      </c>
      <c r="I5" t="s">
        <v>69</v>
      </c>
    </row>
    <row r="6" spans="1:10" ht="16.2" x14ac:dyDescent="0.3">
      <c r="B6" s="84" t="s">
        <v>41</v>
      </c>
      <c r="C6" s="84" t="s">
        <v>42</v>
      </c>
      <c r="D6" s="84" t="s">
        <v>43</v>
      </c>
    </row>
    <row r="7" spans="1:10" x14ac:dyDescent="0.3">
      <c r="B7" s="85" t="s">
        <v>44</v>
      </c>
      <c r="C7" s="86" t="s">
        <v>45</v>
      </c>
      <c r="D7" s="86" t="s">
        <v>46</v>
      </c>
      <c r="I7" s="87"/>
    </row>
    <row r="8" spans="1:10" x14ac:dyDescent="0.3">
      <c r="B8" s="85"/>
      <c r="C8" s="88"/>
      <c r="D8" s="88"/>
      <c r="H8" t="s">
        <v>47</v>
      </c>
    </row>
    <row r="9" spans="1:10" x14ac:dyDescent="0.3">
      <c r="B9" s="85" t="s">
        <v>48</v>
      </c>
      <c r="C9" s="86"/>
      <c r="D9" s="86" t="s">
        <v>46</v>
      </c>
    </row>
    <row r="10" spans="1:10" x14ac:dyDescent="0.3">
      <c r="B10" s="85"/>
      <c r="C10" s="88"/>
      <c r="D10" s="88"/>
    </row>
    <row r="11" spans="1:10" x14ac:dyDescent="0.3">
      <c r="B11" s="85" t="s">
        <v>49</v>
      </c>
      <c r="C11" s="86"/>
      <c r="D11" s="86" t="s">
        <v>46</v>
      </c>
      <c r="H11" t="s">
        <v>50</v>
      </c>
    </row>
    <row r="12" spans="1:10" x14ac:dyDescent="0.3">
      <c r="B12" s="85"/>
      <c r="C12" s="88"/>
      <c r="D12" s="88"/>
    </row>
    <row r="13" spans="1:10" x14ac:dyDescent="0.3">
      <c r="B13" s="85" t="s">
        <v>51</v>
      </c>
      <c r="C13" s="86"/>
      <c r="D13" s="86" t="s">
        <v>46</v>
      </c>
    </row>
    <row r="14" spans="1:10" x14ac:dyDescent="0.3">
      <c r="B14" s="85"/>
      <c r="C14" s="88"/>
      <c r="D14" s="88"/>
    </row>
    <row r="15" spans="1:10" x14ac:dyDescent="0.3">
      <c r="H15" t="s">
        <v>52</v>
      </c>
      <c r="J15" s="89"/>
    </row>
    <row r="16" spans="1:10" x14ac:dyDescent="0.3">
      <c r="A16" t="s">
        <v>53</v>
      </c>
      <c r="B16" t="s">
        <v>54</v>
      </c>
      <c r="C16" t="s">
        <v>55</v>
      </c>
      <c r="D16" t="s">
        <v>56</v>
      </c>
      <c r="E16" t="s">
        <v>57</v>
      </c>
      <c r="F16" t="s">
        <v>58</v>
      </c>
    </row>
    <row r="17" spans="1:8" x14ac:dyDescent="0.3">
      <c r="A17" s="90"/>
      <c r="B17" s="89"/>
      <c r="C17" s="91"/>
      <c r="D17" s="89"/>
      <c r="E17" s="89"/>
      <c r="H17" t="s">
        <v>59</v>
      </c>
    </row>
    <row r="18" spans="1:8" x14ac:dyDescent="0.3">
      <c r="C18" s="34"/>
    </row>
    <row r="19" spans="1:8" x14ac:dyDescent="0.3">
      <c r="C19" s="34"/>
      <c r="E19" s="92"/>
    </row>
    <row r="20" spans="1:8" x14ac:dyDescent="0.3">
      <c r="C20" s="34"/>
    </row>
    <row r="21" spans="1:8" x14ac:dyDescent="0.3">
      <c r="C21" s="34"/>
    </row>
    <row r="22" spans="1:8" x14ac:dyDescent="0.3">
      <c r="C22" s="34"/>
    </row>
  </sheetData>
  <mergeCells count="13">
    <mergeCell ref="B11:B12"/>
    <mergeCell ref="C11:C12"/>
    <mergeCell ref="D11:D12"/>
    <mergeCell ref="B13:B14"/>
    <mergeCell ref="C13:C14"/>
    <mergeCell ref="D13:D14"/>
    <mergeCell ref="B4:D5"/>
    <mergeCell ref="B7:B8"/>
    <mergeCell ref="C7:C8"/>
    <mergeCell ref="D7:D8"/>
    <mergeCell ref="B9:B10"/>
    <mergeCell ref="C9:C10"/>
    <mergeCell ref="D9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Magellan Pro Sheet 1</vt:lpstr>
      <vt:lpstr>Protein Quantification</vt:lpstr>
      <vt:lpstr>Calculations</vt:lpstr>
      <vt:lpstr>Loading</vt:lpstr>
      <vt:lpstr>WB</vt:lpstr>
      <vt:lpstr>Calculations!Print_Area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LCSB Enzymology</dc:creator>
  <cp:lastModifiedBy>Alexandre BARON</cp:lastModifiedBy>
  <cp:lastPrinted>2023-07-31T08:32:34Z</cp:lastPrinted>
  <dcterms:created xsi:type="dcterms:W3CDTF">2023-07-26T12:18:11Z</dcterms:created>
  <dcterms:modified xsi:type="dcterms:W3CDTF">2023-07-31T15:21:52Z</dcterms:modified>
</cp:coreProperties>
</file>